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EE5D" lockStructure="1"/>
  <bookViews>
    <workbookView xWindow="1755" yWindow="-165" windowWidth="17385" windowHeight="8205" tabRatio="898"/>
  </bookViews>
  <sheets>
    <sheet name="Заявление-Анкета " sheetId="23" r:id="rId1"/>
    <sheet name="Общая информация" sheetId="12" state="hidden" r:id="rId2"/>
    <sheet name="Проверка УЭБ" sheetId="13" state="hidden" r:id="rId3"/>
    <sheet name="Андеррайтинг" sheetId="1" state="hidden" r:id="rId4"/>
    <sheet name="Протокол" sheetId="14" state="hidden" r:id="rId5"/>
    <sheet name="Влияние параметров" sheetId="8" state="hidden" r:id="rId6"/>
    <sheet name="Калькулятор" sheetId="16" state="hidden" r:id="rId7"/>
    <sheet name="Уведомление о решении" sheetId="21" state="hidden" r:id="rId8"/>
    <sheet name="Счет" sheetId="24" state="hidden" r:id="rId9"/>
    <sheet name="Сшивки" sheetId="25" state="hidden" r:id="rId10"/>
  </sheets>
  <externalReferences>
    <externalReference r:id="rId11"/>
  </externalReferences>
  <definedNames>
    <definedName name="LIST10">[1]Списки!$A$141:$A$143</definedName>
    <definedName name="LIST12">[1]Списки!$A$165:$A$166</definedName>
    <definedName name="LIST5">[1]Списки!$A$33:$A$37</definedName>
    <definedName name="LIST7">[1]Списки!$A$42:$A$127</definedName>
    <definedName name="LIST8">[1]Списки!$A$129:$A$134</definedName>
    <definedName name="LIST9">[1]Списки!$A$136:$A$139</definedName>
    <definedName name="валюта">#REF!</definedName>
    <definedName name="Возраст">#REF!</definedName>
    <definedName name="_xlnm.Print_Area" localSheetId="3">Андеррайтинг!$A$2:$C$55</definedName>
    <definedName name="_xlnm.Print_Area" localSheetId="5">'Влияние параметров'!$A$1:$G$59</definedName>
    <definedName name="_xlnm.Print_Area" localSheetId="0">'Заявление-Анкета '!$A$1:$E$322</definedName>
    <definedName name="_xlnm.Print_Area" localSheetId="8">Счет!$A$1:$D$35</definedName>
    <definedName name="_xlnm.Print_Area" localSheetId="9">Сшивки!$A$4:$Y$64</definedName>
    <definedName name="_xlnm.Print_Area" localSheetId="7">'Уведомление о решении'!$A$1:$I$59</definedName>
  </definedNames>
  <calcPr calcId="145621" iterate="1"/>
</workbook>
</file>

<file path=xl/calcChain.xml><?xml version="1.0" encoding="utf-8"?>
<calcChain xmlns="http://schemas.openxmlformats.org/spreadsheetml/2006/main">
  <c r="C45" i="21" l="1"/>
  <c r="D45" i="21"/>
  <c r="C42" i="21"/>
  <c r="Q12" i="25"/>
  <c r="Q22" i="25"/>
  <c r="Q32" i="25"/>
  <c r="Q42" i="25"/>
  <c r="Q52" i="25"/>
  <c r="Q62" i="25"/>
  <c r="L62" i="25"/>
  <c r="L52" i="25"/>
  <c r="L42" i="25"/>
  <c r="L32" i="25"/>
  <c r="L22" i="25"/>
  <c r="L12" i="25"/>
  <c r="G12" i="25"/>
  <c r="G22" i="25"/>
  <c r="G32" i="25"/>
  <c r="G42" i="25"/>
  <c r="G52" i="25"/>
  <c r="G62" i="25"/>
  <c r="B62" i="25"/>
  <c r="B52" i="25"/>
  <c r="B42" i="25"/>
  <c r="B32" i="25"/>
  <c r="B22" i="25"/>
  <c r="B12" i="25"/>
  <c r="K29" i="21"/>
  <c r="C31" i="21"/>
  <c r="K28" i="21"/>
  <c r="W62" i="25"/>
  <c r="W52" i="25"/>
  <c r="W42" i="25"/>
  <c r="W32" i="25"/>
  <c r="W22" i="25"/>
  <c r="W12" i="25"/>
  <c r="V56" i="25"/>
  <c r="V46" i="25"/>
  <c r="V36" i="25"/>
  <c r="V26" i="25"/>
  <c r="V16" i="25"/>
  <c r="V6" i="25"/>
  <c r="X4" i="25"/>
  <c r="Q56" i="25"/>
  <c r="Q46" i="25"/>
  <c r="Q36" i="25"/>
  <c r="Q26" i="25"/>
  <c r="Q16" i="25"/>
  <c r="Q6" i="25"/>
  <c r="S4" i="25"/>
  <c r="L56" i="25"/>
  <c r="L46" i="25"/>
  <c r="L36" i="25"/>
  <c r="L26" i="25"/>
  <c r="L16" i="25"/>
  <c r="L6" i="25"/>
  <c r="G56" i="25"/>
  <c r="G46" i="25"/>
  <c r="G36" i="25"/>
  <c r="G26" i="25"/>
  <c r="G16" i="25"/>
  <c r="G6" i="25"/>
  <c r="B56" i="25"/>
  <c r="B46" i="25"/>
  <c r="B36" i="25"/>
  <c r="B26" i="25"/>
  <c r="B16" i="25"/>
  <c r="B6" i="25"/>
  <c r="N4" i="25"/>
  <c r="C9" i="25"/>
  <c r="M9" i="25" s="1"/>
  <c r="R9" i="25" s="1"/>
  <c r="C58" i="25"/>
  <c r="M58" i="25"/>
  <c r="R58" i="25" s="1"/>
  <c r="C48" i="25"/>
  <c r="M48" i="25" s="1"/>
  <c r="R48" i="25" s="1"/>
  <c r="C38" i="25"/>
  <c r="M38" i="25" s="1"/>
  <c r="R38" i="25" s="1"/>
  <c r="C28" i="25"/>
  <c r="M28" i="25" s="1"/>
  <c r="R28" i="25" s="1"/>
  <c r="C18" i="25"/>
  <c r="M18" i="25" s="1"/>
  <c r="R18" i="25" s="1"/>
  <c r="C8" i="25"/>
  <c r="M8" i="25" s="1"/>
  <c r="R8" i="25" s="1"/>
  <c r="C59" i="25"/>
  <c r="M59" i="25" s="1"/>
  <c r="R59" i="25" s="1"/>
  <c r="C49" i="25"/>
  <c r="M49" i="25" s="1"/>
  <c r="R49" i="25" s="1"/>
  <c r="C39" i="25"/>
  <c r="M39" i="25" s="1"/>
  <c r="R39" i="25" s="1"/>
  <c r="C29" i="25"/>
  <c r="M29" i="25" s="1"/>
  <c r="R29" i="25" s="1"/>
  <c r="C19" i="25"/>
  <c r="M19" i="25" s="1"/>
  <c r="R19" i="25" s="1"/>
  <c r="I4" i="25"/>
  <c r="E11" i="12"/>
  <c r="C33" i="24" s="1"/>
  <c r="E10" i="12"/>
  <c r="C32" i="24" s="1"/>
  <c r="D10" i="12"/>
  <c r="C22" i="24" s="1"/>
  <c r="D11" i="12"/>
  <c r="C23" i="24" s="1"/>
  <c r="C10" i="12"/>
  <c r="C13" i="13" s="1"/>
  <c r="E21" i="12"/>
  <c r="E9" i="12"/>
  <c r="D9" i="12"/>
  <c r="C9" i="12"/>
  <c r="D19" i="13" s="1"/>
  <c r="C8" i="24"/>
  <c r="C6" i="24"/>
  <c r="E6" i="12"/>
  <c r="C31" i="24" s="1"/>
  <c r="D6" i="12"/>
  <c r="C21" i="24" s="1"/>
  <c r="C6" i="12"/>
  <c r="C7" i="24" s="1"/>
  <c r="B17" i="1"/>
  <c r="E26" i="14" s="1"/>
  <c r="E24" i="12"/>
  <c r="D18" i="12"/>
  <c r="K33" i="21"/>
  <c r="K35" i="21"/>
  <c r="K36" i="21"/>
  <c r="E13" i="12"/>
  <c r="C34" i="24" s="1"/>
  <c r="E12" i="12"/>
  <c r="D12" i="12"/>
  <c r="D13" i="12"/>
  <c r="C24" i="24" s="1"/>
  <c r="C13" i="12"/>
  <c r="C13" i="24" s="1"/>
  <c r="C12" i="12"/>
  <c r="C15" i="13" s="1"/>
  <c r="C3" i="12"/>
  <c r="G6" i="12" s="1"/>
  <c r="D49" i="21" s="1"/>
  <c r="D3" i="12"/>
  <c r="C26" i="13" s="1"/>
  <c r="E3" i="12"/>
  <c r="B28" i="24"/>
  <c r="J18" i="23"/>
  <c r="M18" i="23" s="1"/>
  <c r="J17" i="23"/>
  <c r="M17" i="23"/>
  <c r="J33" i="23"/>
  <c r="J16" i="23"/>
  <c r="J20" i="23" s="1"/>
  <c r="C6" i="13"/>
  <c r="C5" i="16" s="1"/>
  <c r="C5" i="13"/>
  <c r="C7" i="16" s="1"/>
  <c r="C4" i="13"/>
  <c r="C16" i="1" s="1"/>
  <c r="E34" i="12"/>
  <c r="E35" i="12"/>
  <c r="E33" i="12"/>
  <c r="E32" i="12"/>
  <c r="E27" i="12"/>
  <c r="D35" i="12"/>
  <c r="D34" i="12"/>
  <c r="D33" i="12"/>
  <c r="D32" i="12"/>
  <c r="C17" i="16" s="1"/>
  <c r="D27" i="12"/>
  <c r="C35" i="12"/>
  <c r="C34" i="12"/>
  <c r="C33" i="12"/>
  <c r="C32" i="12"/>
  <c r="C16" i="16" s="1"/>
  <c r="C25" i="12"/>
  <c r="E28" i="12"/>
  <c r="D28" i="12"/>
  <c r="C28" i="12"/>
  <c r="C27" i="12"/>
  <c r="E26" i="12"/>
  <c r="D26" i="12"/>
  <c r="C26" i="12"/>
  <c r="E25" i="12"/>
  <c r="B12" i="1" s="1"/>
  <c r="D25" i="12"/>
  <c r="D24" i="12"/>
  <c r="C13" i="16"/>
  <c r="C24" i="12"/>
  <c r="J6" i="12"/>
  <c r="J8" i="12"/>
  <c r="G8" i="12"/>
  <c r="J7" i="12"/>
  <c r="D21" i="12"/>
  <c r="C21" i="12"/>
  <c r="C23" i="13"/>
  <c r="E20" i="12"/>
  <c r="D20" i="12"/>
  <c r="D19" i="12"/>
  <c r="C27" i="13"/>
  <c r="C20" i="12"/>
  <c r="E19" i="12"/>
  <c r="C33" i="13" s="1"/>
  <c r="C19" i="12"/>
  <c r="C22" i="13" s="1"/>
  <c r="E18" i="12"/>
  <c r="C18" i="12"/>
  <c r="E17" i="12"/>
  <c r="D17" i="12"/>
  <c r="C17" i="12"/>
  <c r="E16" i="12"/>
  <c r="B13" i="1" s="1"/>
  <c r="D16" i="12"/>
  <c r="B9" i="1"/>
  <c r="C16" i="12"/>
  <c r="B5" i="1" s="1"/>
  <c r="C14" i="12"/>
  <c r="E14" i="12"/>
  <c r="D14" i="12"/>
  <c r="C8" i="12"/>
  <c r="C19" i="13" s="1"/>
  <c r="E8" i="12"/>
  <c r="D8" i="12"/>
  <c r="E4" i="12"/>
  <c r="E5" i="12" s="1"/>
  <c r="D4" i="12"/>
  <c r="C20" i="24" s="1"/>
  <c r="C4" i="12"/>
  <c r="C12" i="13" s="1"/>
  <c r="C25" i="21"/>
  <c r="G4" i="12"/>
  <c r="D9" i="21"/>
  <c r="F20" i="14"/>
  <c r="F19" i="14"/>
  <c r="C41" i="1"/>
  <c r="C40" i="1"/>
  <c r="B15" i="14"/>
  <c r="B16" i="14"/>
  <c r="B17" i="14" s="1"/>
  <c r="B18" i="14" s="1"/>
  <c r="B19" i="14" s="1"/>
  <c r="B20" i="14" s="1"/>
  <c r="B21" i="14" s="1"/>
  <c r="C16" i="13"/>
  <c r="G7" i="12"/>
  <c r="I7" i="12" s="1"/>
  <c r="C11" i="12"/>
  <c r="C14" i="13" s="1"/>
  <c r="C10" i="24"/>
  <c r="C17" i="13"/>
  <c r="D5" i="12"/>
  <c r="C32" i="14"/>
  <c r="J34" i="23"/>
  <c r="J22" i="23"/>
  <c r="H59" i="25" s="1"/>
  <c r="I18" i="23"/>
  <c r="C75" i="25"/>
  <c r="C2" i="16"/>
  <c r="C28" i="14"/>
  <c r="B11" i="1"/>
  <c r="C14" i="16"/>
  <c r="B4" i="1"/>
  <c r="I17" i="23"/>
  <c r="J39" i="23" s="1"/>
  <c r="J21" i="23"/>
  <c r="H10" i="25" s="1"/>
  <c r="C20" i="25"/>
  <c r="M20" i="25" s="1"/>
  <c r="R20" i="25" s="1"/>
  <c r="C60" i="25"/>
  <c r="M60" i="25" s="1"/>
  <c r="R60" i="25" s="1"/>
  <c r="C50" i="25"/>
  <c r="M50" i="25" s="1"/>
  <c r="R50" i="25" s="1"/>
  <c r="C40" i="25"/>
  <c r="M40" i="25" s="1"/>
  <c r="R40" i="25" s="1"/>
  <c r="C30" i="25"/>
  <c r="M30" i="25" s="1"/>
  <c r="R30" i="25" s="1"/>
  <c r="C10" i="25"/>
  <c r="M10" i="25" s="1"/>
  <c r="R10" i="25" s="1"/>
  <c r="H29" i="25"/>
  <c r="F27" i="24"/>
  <c r="J27" i="23"/>
  <c r="J26" i="23"/>
  <c r="L29" i="21"/>
  <c r="B18" i="24"/>
  <c r="C74" i="25"/>
  <c r="C28" i="21"/>
  <c r="F17" i="24"/>
  <c r="C21" i="1"/>
  <c r="C27" i="14"/>
  <c r="E49" i="21"/>
  <c r="C25" i="1"/>
  <c r="C43" i="1" s="1"/>
  <c r="C30" i="24"/>
  <c r="C18" i="16"/>
  <c r="C22" i="1"/>
  <c r="D11" i="21"/>
  <c r="B7" i="1"/>
  <c r="C31" i="14"/>
  <c r="B8" i="1"/>
  <c r="D10" i="21"/>
  <c r="C6" i="16"/>
  <c r="C8" i="16" s="1"/>
  <c r="C32" i="13"/>
  <c r="F17" i="14"/>
  <c r="F18" i="14"/>
  <c r="I8" i="12"/>
  <c r="G49" i="21"/>
  <c r="C28" i="13"/>
  <c r="E36" i="12"/>
  <c r="C30" i="1"/>
  <c r="F15" i="14"/>
  <c r="H5" i="14" s="1"/>
  <c r="I6" i="12"/>
  <c r="I16" i="23"/>
  <c r="C22" i="25" s="1"/>
  <c r="M22" i="25" s="1"/>
  <c r="R22" i="25" s="1"/>
  <c r="C26" i="14"/>
  <c r="F16" i="14" l="1"/>
  <c r="L26" i="14"/>
  <c r="K26" i="14"/>
  <c r="Q32" i="1"/>
  <c r="Q34" i="1" s="1"/>
  <c r="H20" i="25"/>
  <c r="C11" i="24"/>
  <c r="C24" i="13"/>
  <c r="C42" i="25"/>
  <c r="M42" i="25" s="1"/>
  <c r="R42" i="25" s="1"/>
  <c r="C62" i="25"/>
  <c r="M62" i="25" s="1"/>
  <c r="R62" i="25" s="1"/>
  <c r="C4" i="24"/>
  <c r="B3" i="1"/>
  <c r="C11" i="13"/>
  <c r="C19" i="16"/>
  <c r="E29" i="12"/>
  <c r="C37" i="1"/>
  <c r="C26" i="1"/>
  <c r="C34" i="13"/>
  <c r="C12" i="16"/>
  <c r="C15" i="16" s="1"/>
  <c r="H42" i="25"/>
  <c r="C73" i="25"/>
  <c r="M16" i="23"/>
  <c r="J32" i="23" s="1"/>
  <c r="K33" i="23" s="1"/>
  <c r="G12" i="12" s="1"/>
  <c r="C7" i="21" s="1"/>
  <c r="H19" i="25"/>
  <c r="H39" i="25"/>
  <c r="C21" i="16"/>
  <c r="H60" i="25"/>
  <c r="H50" i="25"/>
  <c r="H49" i="25"/>
  <c r="H9" i="25"/>
  <c r="H30" i="25"/>
  <c r="G14" i="12"/>
  <c r="H38" i="25"/>
  <c r="G13" i="12"/>
  <c r="H58" i="25"/>
  <c r="H48" i="25"/>
  <c r="K39" i="21"/>
  <c r="H18" i="25"/>
  <c r="H28" i="25"/>
  <c r="H8" i="25"/>
  <c r="C12" i="25"/>
  <c r="M12" i="25" s="1"/>
  <c r="R12" i="25" s="1"/>
  <c r="J25" i="23"/>
  <c r="K26" i="23" s="1"/>
  <c r="C4" i="21" s="1"/>
  <c r="H32" i="25"/>
  <c r="H40" i="25"/>
  <c r="C52" i="25"/>
  <c r="M52" i="25" s="1"/>
  <c r="R52" i="25" s="1"/>
  <c r="H12" i="25"/>
  <c r="C32" i="25"/>
  <c r="M32" i="25" s="1"/>
  <c r="R32" i="25" s="1"/>
  <c r="H62" i="25"/>
  <c r="H22" i="25"/>
  <c r="H52" i="25"/>
  <c r="C5" i="12"/>
  <c r="D2" i="16" s="1"/>
  <c r="C4" i="16" s="1"/>
  <c r="C20" i="16" l="1"/>
  <c r="I35" i="23"/>
  <c r="F21" i="14"/>
  <c r="C39" i="1"/>
  <c r="C22" i="16"/>
  <c r="C23" i="16" s="1"/>
  <c r="C44" i="1"/>
  <c r="Q33" i="1"/>
  <c r="D12" i="21"/>
  <c r="C29" i="21"/>
  <c r="C29" i="1"/>
  <c r="Q35" i="1" s="1"/>
  <c r="I29" i="23"/>
  <c r="C27" i="21" s="1"/>
  <c r="Q36" i="1" l="1"/>
  <c r="Q37" i="1"/>
  <c r="C33" i="1" s="1"/>
  <c r="C32" i="1" s="1"/>
  <c r="K26" i="21"/>
  <c r="C26" i="21" s="1"/>
  <c r="C10" i="16"/>
  <c r="C38" i="1"/>
  <c r="C11" i="16" s="1"/>
</calcChain>
</file>

<file path=xl/comments1.xml><?xml version="1.0" encoding="utf-8"?>
<comments xmlns="http://schemas.openxmlformats.org/spreadsheetml/2006/main">
  <authors>
    <author>adrojjin</author>
  </authors>
  <commentList>
    <comment ref="N25" authorId="0">
      <text>
        <r>
          <rPr>
            <sz val="8"/>
            <color indexed="81"/>
            <rFont val="Tahoma"/>
            <family val="2"/>
            <charset val="204"/>
          </rPr>
          <t>16006980</t>
        </r>
      </text>
    </comment>
    <comment ref="N26" authorId="0">
      <text>
        <r>
          <rPr>
            <sz val="8"/>
            <color indexed="81"/>
            <rFont val="Tahoma"/>
            <family val="2"/>
            <charset val="204"/>
          </rPr>
          <t>16006981</t>
        </r>
      </text>
    </comment>
    <comment ref="N27" authorId="0">
      <text>
        <r>
          <rPr>
            <sz val="8"/>
            <color indexed="81"/>
            <rFont val="Tahoma"/>
            <family val="2"/>
            <charset val="204"/>
          </rPr>
          <t>16006982</t>
        </r>
      </text>
    </comment>
    <comment ref="N28" authorId="0">
      <text>
        <r>
          <rPr>
            <sz val="8"/>
            <color indexed="81"/>
            <rFont val="Tahoma"/>
            <family val="2"/>
            <charset val="204"/>
          </rPr>
          <t>16006983</t>
        </r>
      </text>
    </comment>
    <comment ref="N29" authorId="0">
      <text>
        <r>
          <rPr>
            <sz val="8"/>
            <color indexed="81"/>
            <rFont val="Tahoma"/>
            <family val="2"/>
            <charset val="204"/>
          </rPr>
          <t>16006984</t>
        </r>
      </text>
    </comment>
    <comment ref="J58" authorId="0">
      <text>
        <r>
          <rPr>
            <sz val="8"/>
            <color indexed="81"/>
            <rFont val="Tahoma"/>
            <family val="2"/>
            <charset val="204"/>
          </rPr>
          <t>16006746</t>
        </r>
      </text>
    </comment>
    <comment ref="J59" authorId="0">
      <text>
        <r>
          <rPr>
            <sz val="8"/>
            <color indexed="81"/>
            <rFont val="Tahoma"/>
            <family val="2"/>
            <charset val="204"/>
          </rPr>
          <t>16006747</t>
        </r>
      </text>
    </comment>
    <comment ref="J60" authorId="0">
      <text>
        <r>
          <rPr>
            <sz val="8"/>
            <color indexed="81"/>
            <rFont val="Tahoma"/>
            <family val="2"/>
            <charset val="204"/>
          </rPr>
          <t>16006752</t>
        </r>
      </text>
    </comment>
    <comment ref="J61" authorId="0">
      <text>
        <r>
          <rPr>
            <sz val="8"/>
            <color indexed="81"/>
            <rFont val="Tahoma"/>
            <family val="2"/>
            <charset val="204"/>
          </rPr>
          <t>16006753</t>
        </r>
      </text>
    </comment>
    <comment ref="J62" authorId="0">
      <text>
        <r>
          <rPr>
            <sz val="8"/>
            <color indexed="81"/>
            <rFont val="Tahoma"/>
            <family val="2"/>
            <charset val="204"/>
          </rPr>
          <t>16006754</t>
        </r>
      </text>
    </comment>
    <comment ref="J63" authorId="0">
      <text>
        <r>
          <rPr>
            <sz val="8"/>
            <color indexed="81"/>
            <rFont val="Tahoma"/>
            <family val="2"/>
            <charset val="204"/>
          </rPr>
          <t>16006762</t>
        </r>
      </text>
    </comment>
    <comment ref="I121" authorId="0">
      <text>
        <r>
          <rPr>
            <sz val="8"/>
            <color indexed="81"/>
            <rFont val="Tahoma"/>
            <family val="2"/>
            <charset val="204"/>
          </rPr>
          <t>701540003</t>
        </r>
      </text>
    </comment>
    <comment ref="I122" authorId="0">
      <text>
        <r>
          <rPr>
            <sz val="8"/>
            <color indexed="81"/>
            <rFont val="Tahoma"/>
            <family val="2"/>
            <charset val="204"/>
          </rPr>
          <t>701540004</t>
        </r>
      </text>
    </comment>
    <comment ref="I123" authorId="0">
      <text>
        <r>
          <rPr>
            <sz val="8"/>
            <color indexed="81"/>
            <rFont val="Tahoma"/>
            <family val="2"/>
            <charset val="204"/>
          </rPr>
          <t>701540005</t>
        </r>
      </text>
    </comment>
  </commentList>
</comments>
</file>

<file path=xl/sharedStrings.xml><?xml version="1.0" encoding="utf-8"?>
<sst xmlns="http://schemas.openxmlformats.org/spreadsheetml/2006/main" count="1403" uniqueCount="839">
  <si>
    <t>штат до 10 чел</t>
  </si>
  <si>
    <t>штат 10-100</t>
  </si>
  <si>
    <t>штат свыше 100 (представительство крупной компании</t>
  </si>
  <si>
    <t>аренда</t>
  </si>
  <si>
    <t>женат/замужем</t>
  </si>
  <si>
    <t>холост/незамужем</t>
  </si>
  <si>
    <t>нет</t>
  </si>
  <si>
    <t>есть</t>
  </si>
  <si>
    <t>Сумма кредита</t>
  </si>
  <si>
    <t>Срок кредита в месяцах</t>
  </si>
  <si>
    <t xml:space="preserve">Валюта </t>
  </si>
  <si>
    <t>Параметры запрашиваемого кредита</t>
  </si>
  <si>
    <t>Условия предоставления кредита</t>
  </si>
  <si>
    <t>Максимальная сумма ежемесячного платежа</t>
  </si>
  <si>
    <t>СУММА КРЕДИТА (СК)</t>
  </si>
  <si>
    <t>Влияние параметров балловой оценки.</t>
  </si>
  <si>
    <t>Основной параметр</t>
  </si>
  <si>
    <t>Значение</t>
  </si>
  <si>
    <t>Вес в балловой оценке</t>
  </si>
  <si>
    <t>Больше 1</t>
  </si>
  <si>
    <t>Меньше 1</t>
  </si>
  <si>
    <t>Наличие жилья</t>
  </si>
  <si>
    <t>Образование</t>
  </si>
  <si>
    <t>Возраст</t>
  </si>
  <si>
    <t>Семейное положение</t>
  </si>
  <si>
    <t>Форма дохода</t>
  </si>
  <si>
    <t>Компенсирующий параметр</t>
  </si>
  <si>
    <t>нет или менее 50% стоимости авто</t>
  </si>
  <si>
    <t>более чем в 5 раз превышает стоимость авто</t>
  </si>
  <si>
    <t>Наличие кредитной истории</t>
  </si>
  <si>
    <t>сумма менее 50% суммы кредита</t>
  </si>
  <si>
    <t>сумма 50% от суммы кредита и более</t>
  </si>
  <si>
    <t>Наличие иждивенцев</t>
  </si>
  <si>
    <t>Стаж на последнем месте работы</t>
  </si>
  <si>
    <t>менее года</t>
  </si>
  <si>
    <t>от 1 года до 3 лет</t>
  </si>
  <si>
    <t>более 3 лет</t>
  </si>
  <si>
    <t>есть и очень существенный</t>
  </si>
  <si>
    <t>Основные</t>
  </si>
  <si>
    <t>Компенсирующие</t>
  </si>
  <si>
    <t>Максимальное число баллов</t>
  </si>
  <si>
    <t>Минимальный "проходной балл"</t>
  </si>
  <si>
    <t>неруководящий работник</t>
  </si>
  <si>
    <t>Регистрация</t>
  </si>
  <si>
    <t>временная</t>
  </si>
  <si>
    <t>постоянная</t>
  </si>
  <si>
    <t>муниципальное</t>
  </si>
  <si>
    <t>собставенность долева не с членами семьи</t>
  </si>
  <si>
    <t>собственность личная/ долевая с членами семьи</t>
  </si>
  <si>
    <t>среднее/специальное/неоконченное высшее</t>
  </si>
  <si>
    <t>высшее, два высших и более, ученая степень</t>
  </si>
  <si>
    <t>Должность/ место работы</t>
  </si>
  <si>
    <t>руководитель/ зам.руковод. подразделения</t>
  </si>
  <si>
    <t>руководитель/ зам.руковод.
Организации</t>
  </si>
  <si>
    <t>штат свыше 100 (представительство крупной компании)</t>
  </si>
  <si>
    <t>Наличие карьерного роста за последние 5 лет</t>
  </si>
  <si>
    <t>в 2 раза больше стоимости авто</t>
  </si>
  <si>
    <t>до 1 года</t>
  </si>
  <si>
    <t>от 1 года до 5 лет</t>
  </si>
  <si>
    <t>свыше 5 лет</t>
  </si>
  <si>
    <t>менеее 27 лет</t>
  </si>
  <si>
    <t>от 27 до 39 лет</t>
  </si>
  <si>
    <t>от 40 лет</t>
  </si>
  <si>
    <t>Общая стоимость дорогостоящего имущества</t>
  </si>
  <si>
    <t>от 50% стоимости авто</t>
  </si>
  <si>
    <t>не подтвержден документально</t>
  </si>
  <si>
    <t>подтвержден документально</t>
  </si>
  <si>
    <t>Ежемесячный платеж</t>
  </si>
  <si>
    <t>Первоначальный взнос</t>
  </si>
  <si>
    <t>частично подтвержден 
документально</t>
  </si>
  <si>
    <t>от 20 до 25</t>
  </si>
  <si>
    <t>Должность</t>
  </si>
  <si>
    <t>Отношение годового дохода к сумме кредита</t>
  </si>
  <si>
    <t xml:space="preserve"> до 23</t>
  </si>
  <si>
    <t>-</t>
  </si>
  <si>
    <t>Требование наличия дополнительного обеспечения</t>
  </si>
  <si>
    <t>Да</t>
  </si>
  <si>
    <t>Достаточность обеспечения согласно Параметрам продукта</t>
  </si>
  <si>
    <t>Срок регистрации в регионе выдачи кредита</t>
  </si>
  <si>
    <t>отсутствие постоянной регистрации</t>
  </si>
  <si>
    <t>нет, нет данных</t>
  </si>
  <si>
    <t>ИТОГО:</t>
  </si>
  <si>
    <t>Залогодатель</t>
  </si>
  <si>
    <t>Имущество и иные имущественные права</t>
  </si>
  <si>
    <t>Индивидуальные признаки</t>
  </si>
  <si>
    <t>Заемщик:</t>
  </si>
  <si>
    <t>Сумма кредита:</t>
  </si>
  <si>
    <t>Объем ответственности</t>
  </si>
  <si>
    <t>Ф.И.О</t>
  </si>
  <si>
    <t>Размер общего ежемесячного дохода семьи заемщика за вычетом налогов (в валюте кредита)</t>
  </si>
  <si>
    <t>Сдача в аренду квартиры</t>
  </si>
  <si>
    <t>Совместительство</t>
  </si>
  <si>
    <t>Количество членов семьи (включая заемщика, его супруга и иждивенцев)</t>
  </si>
  <si>
    <t>Заемщик</t>
  </si>
  <si>
    <t>Семейное положение:</t>
  </si>
  <si>
    <t>Дивиденды</t>
  </si>
  <si>
    <t>Первоначальный взнос:</t>
  </si>
  <si>
    <t>Дата рождения</t>
  </si>
  <si>
    <t>Телефон домашний</t>
  </si>
  <si>
    <t>Телефон мобильный</t>
  </si>
  <si>
    <t>2-й документ</t>
  </si>
  <si>
    <t>Телефон рабочий</t>
  </si>
  <si>
    <t>Паспорт (№, кем и когда выдан)</t>
  </si>
  <si>
    <t>Место работы, должность</t>
  </si>
  <si>
    <t>Анализ платежеспособности заемщика</t>
  </si>
  <si>
    <t>Общая информация</t>
  </si>
  <si>
    <t xml:space="preserve">ФИО </t>
  </si>
  <si>
    <t>Информация о кредитной истории, в том числе из БКИ</t>
  </si>
  <si>
    <t>Информация о наличии судебных разбирательств</t>
  </si>
  <si>
    <t xml:space="preserve">Не установлена </t>
  </si>
  <si>
    <t>Наличие стоп-факторов:</t>
  </si>
  <si>
    <t>Заключение</t>
  </si>
  <si>
    <t>Исполнитель</t>
  </si>
  <si>
    <t>Звонки</t>
  </si>
  <si>
    <t>Дом.тел.</t>
  </si>
  <si>
    <t>Раб.тел.</t>
  </si>
  <si>
    <t>Моб.тел.</t>
  </si>
  <si>
    <t>Дополнительная инф-ция</t>
  </si>
  <si>
    <t>Срок кредита (мес.):</t>
  </si>
  <si>
    <t>Кредитный продукт (Тариф):</t>
  </si>
  <si>
    <t>Обязательные расходы (алименты и выплаты по решению суда / исполнительным листам, выплаты по кредитам / займам , до истечения которых осталось более 6 мес.)</t>
  </si>
  <si>
    <t>МАКСИМАЛЬНАЯ СУММА КРЕДИТА (МСК)</t>
  </si>
  <si>
    <t>Требование дополнительного обеспечения при предоставлении кредита</t>
  </si>
  <si>
    <t>ИНН, обслуживающие Банки и номера расчетных счетов (для директоров, заместителей, учредителей, гл.бухгалтеров и ИП)</t>
  </si>
  <si>
    <t>Сведения о сданных паспортах</t>
  </si>
  <si>
    <t>ФИО Заемщика</t>
  </si>
  <si>
    <t>Регион проживания</t>
  </si>
  <si>
    <t>Ярославская область</t>
  </si>
  <si>
    <t>Владимирская область</t>
  </si>
  <si>
    <t>Тульская область</t>
  </si>
  <si>
    <t>Калужская область</t>
  </si>
  <si>
    <t>Смоленская область</t>
  </si>
  <si>
    <t>Рязанская область</t>
  </si>
  <si>
    <t>Оренбургская область</t>
  </si>
  <si>
    <t>Новосибирская область</t>
  </si>
  <si>
    <t>Доход заемщика</t>
  </si>
  <si>
    <t>4.</t>
  </si>
  <si>
    <t>Сумма заявленного дохода (доход, указанный в Анкете)</t>
  </si>
  <si>
    <t>ОБЕСПЕЧЕНИЕ:</t>
  </si>
  <si>
    <t>ДОПОЛНИТЕЛЬНЫЕ УСЛОВИЯ:</t>
  </si>
  <si>
    <t>№</t>
  </si>
  <si>
    <t>РЕШИЛИ</t>
  </si>
  <si>
    <t>предоставить кредит на следующих условиях:</t>
  </si>
  <si>
    <t>Кредитный продукт:</t>
  </si>
  <si>
    <t>График погашения:</t>
  </si>
  <si>
    <t>Цель кредита:</t>
  </si>
  <si>
    <t>ЗАЛОГ:</t>
  </si>
  <si>
    <t>Наименование имущества</t>
  </si>
  <si>
    <t>Залоговая ст-ть</t>
  </si>
  <si>
    <t>Согласие супруга/супруги на залог:</t>
  </si>
  <si>
    <t>ФИО</t>
  </si>
  <si>
    <t>Подпись</t>
  </si>
  <si>
    <t>Решение (за, против, воздержался)</t>
  </si>
  <si>
    <t>Примечание (обоснование)</t>
  </si>
  <si>
    <t>УПОЛНОМОЧЕННОЕ ЛИЦО ПО ПРИНЯТИЮ КРЕДИТНОГО РЕШЕНИЯ:</t>
  </si>
  <si>
    <t>Квартира</t>
  </si>
  <si>
    <t>Стоимость приобретаемой недвижимости:</t>
  </si>
  <si>
    <t>да</t>
  </si>
  <si>
    <t>Земельный участок</t>
  </si>
  <si>
    <t>Автомобиль</t>
  </si>
  <si>
    <t>________________</t>
  </si>
  <si>
    <t>Отношение размера платежа по кредиту к общему совокупному доходу</t>
  </si>
  <si>
    <t>Положительно</t>
  </si>
  <si>
    <t>Отказ</t>
  </si>
  <si>
    <t>высшее</t>
  </si>
  <si>
    <t xml:space="preserve">Отношение суммы кредита к стоимости недвижимости </t>
  </si>
  <si>
    <t xml:space="preserve">Процентная ставка до оформления права собственности </t>
  </si>
  <si>
    <t xml:space="preserve">Процентная ставка после оформления права собственности </t>
  </si>
  <si>
    <t>Приобретение недвижимости на первичном рынке</t>
  </si>
  <si>
    <t>Наименование 2-го документа</t>
  </si>
  <si>
    <t>Номер второго документа</t>
  </si>
  <si>
    <t>Зарегистрирован по адресу</t>
  </si>
  <si>
    <t>Фактический адрес проживания</t>
  </si>
  <si>
    <t>Наличие детей, их возраст</t>
  </si>
  <si>
    <t>ФИО Супруга(и)</t>
  </si>
  <si>
    <t>Возраст (полных лет)</t>
  </si>
  <si>
    <t>Наименование учебного заведения, специальность</t>
  </si>
  <si>
    <t>загранпаспорт</t>
  </si>
  <si>
    <t>страховое свидетельство ПФ</t>
  </si>
  <si>
    <t>ИНН</t>
  </si>
  <si>
    <t>замужем/ женат</t>
  </si>
  <si>
    <t>незамужем/ холост</t>
  </si>
  <si>
    <t>гражданский брак</t>
  </si>
  <si>
    <t>разведен (-на)</t>
  </si>
  <si>
    <t>вдова/ вдовец</t>
  </si>
  <si>
    <t>среднее</t>
  </si>
  <si>
    <t>средне-специальное</t>
  </si>
  <si>
    <t>неоконченное высшее/ бакалавр</t>
  </si>
  <si>
    <t>два высших и более</t>
  </si>
  <si>
    <t>ученая степень</t>
  </si>
  <si>
    <t>водительское удостоверение</t>
  </si>
  <si>
    <t>Информация о Заемщике:</t>
  </si>
  <si>
    <t>Доход по основному месту</t>
  </si>
  <si>
    <t>Созаемщик (1)</t>
  </si>
  <si>
    <t>Созаемщик (2)</t>
  </si>
  <si>
    <t>ИТОГО ОБЩИЙ ДОХОД:</t>
  </si>
  <si>
    <t>Доход:</t>
  </si>
  <si>
    <t>Расходы:</t>
  </si>
  <si>
    <t>ИТОГО ОБЩИЙ РАСХОД:</t>
  </si>
  <si>
    <t>Алименты и выплаты по исполнительным листам</t>
  </si>
  <si>
    <t>Аренда жилья</t>
  </si>
  <si>
    <t>Сумма расходов на личные нужды</t>
  </si>
  <si>
    <t>Сведения об активах Заемщика/ Созаемщиков (движимое, недвижимое, иные имущественные права):</t>
  </si>
  <si>
    <t>Приблизительная стоимость (руб.)</t>
  </si>
  <si>
    <t>Сумма ежем. платежей по действующим кредитам</t>
  </si>
  <si>
    <t>Пенсия</t>
  </si>
  <si>
    <t>Проверка Заемщика/Созаемщиков</t>
  </si>
  <si>
    <t>Наименование и номер документа</t>
  </si>
  <si>
    <t>"Новостройка"</t>
  </si>
  <si>
    <t>Цель кредита</t>
  </si>
  <si>
    <t>приобретение недвижимости на первичном рынке</t>
  </si>
  <si>
    <t>Просроченных кредитных обязательств не было и не имеется</t>
  </si>
  <si>
    <t>Созаемщик (1):</t>
  </si>
  <si>
    <t>Доход созаемщика (1)</t>
  </si>
  <si>
    <t>3.</t>
  </si>
  <si>
    <t>Созаемщик (2):</t>
  </si>
  <si>
    <t>Доход созаемщика (2)</t>
  </si>
  <si>
    <t>5.</t>
  </si>
  <si>
    <t>6.</t>
  </si>
  <si>
    <t>7.</t>
  </si>
  <si>
    <t>Лист дополнений Заемщик</t>
  </si>
  <si>
    <t>Лист дополнений Созаемщик (1)</t>
  </si>
  <si>
    <t>Лист дополнений Созаемщик (2)</t>
  </si>
  <si>
    <t>Анализ финансового положения Заемщика и Созаемщиков</t>
  </si>
  <si>
    <t>ФИО Созаемщика (1)</t>
  </si>
  <si>
    <t>Количество иждивенцев/ возраст</t>
  </si>
  <si>
    <t>ФИО Созаемщика (2)</t>
  </si>
  <si>
    <t>Стоимость приобретаемой недвижимости</t>
  </si>
  <si>
    <t xml:space="preserve">Адрес приобретаемой недвижимости: </t>
  </si>
  <si>
    <t>Семенов А.В.</t>
  </si>
  <si>
    <t>Жуков Юрий Александрович</t>
  </si>
  <si>
    <t>Клепиков Олег Николаевич</t>
  </si>
  <si>
    <t>Начальник Управления экономической безопасности</t>
  </si>
  <si>
    <t>Семенов Алексей Владимирович</t>
  </si>
  <si>
    <t xml:space="preserve">Валюта кредита </t>
  </si>
  <si>
    <t>Форма договора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</si>
  <si>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</si>
  <si>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</si>
  <si>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</si>
  <si>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</si>
  <si>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</si>
  <si>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</si>
  <si>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</si>
  <si>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</si>
  <si>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</si>
  <si>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</si>
  <si>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</si>
  <si>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</si>
  <si>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</si>
  <si>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</si>
  <si>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</t>
  </si>
  <si>
    <t>Республика Татарстан</t>
  </si>
  <si>
    <t>Республика Тыва (Тува)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</si>
  <si>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</si>
  <si>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</si>
  <si>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</si>
  <si>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</si>
  <si>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</si>
  <si>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</si>
  <si>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</si>
  <si>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</si>
  <si>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</si>
  <si>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</si>
  <si>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</si>
  <si>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</si>
  <si>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</si>
  <si>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Волгоградская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</si>
  <si>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</si>
  <si>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</si>
  <si>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</si>
  <si>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</si>
  <si>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Камчатская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</si>
  <si>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</si>
  <si>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</si>
  <si>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</si>
  <si>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</si>
  <si>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</si>
  <si>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</si>
  <si>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</si>
  <si>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</si>
  <si>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</si>
  <si>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</si>
  <si>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</si>
  <si>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</si>
  <si>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Омская область</t>
  </si>
  <si>
    <t>Орловская область</t>
  </si>
  <si>
    <t>Пензенская область</t>
  </si>
  <si>
    <t>Тамбовская область</t>
  </si>
  <si>
    <t>Тверская область</t>
  </si>
  <si>
    <t>Пермская область</t>
  </si>
  <si>
    <t>Саратовская область</t>
  </si>
  <si>
    <t>Сахалинская область</t>
  </si>
  <si>
    <t>Томская область</t>
  </si>
  <si>
    <t>Тюменская область</t>
  </si>
  <si>
    <t xml:space="preserve">Ульяновская область </t>
  </si>
  <si>
    <t>Челябинская область</t>
  </si>
  <si>
    <t>Читинская область</t>
  </si>
  <si>
    <t>г. Москва</t>
  </si>
  <si>
    <t>Еврейская автономная область</t>
  </si>
  <si>
    <t>Агинский Бурятский автономный округ</t>
  </si>
  <si>
    <t>Коми-Пермяцкий автономный округ</t>
  </si>
  <si>
    <t>Корякский автономный округ</t>
  </si>
  <si>
    <t>Ненецкий автономный округ</t>
  </si>
  <si>
    <t>Таймырский автономный округ</t>
  </si>
  <si>
    <t>Усть-Ордынский Бурятский автономный округ</t>
  </si>
  <si>
    <t>Ханты-Мансийский автономный округ</t>
  </si>
  <si>
    <t>Чукотский автономный округ</t>
  </si>
  <si>
    <t xml:space="preserve">Самарская область </t>
  </si>
  <si>
    <t>Ростовская область</t>
  </si>
  <si>
    <t>Свердловская область</t>
  </si>
  <si>
    <t>Эвенкийский автономный округ</t>
  </si>
  <si>
    <t>Ямало-Ненецкий автономный округ</t>
  </si>
  <si>
    <t>Удмуртская Республика</t>
  </si>
  <si>
    <t xml:space="preserve">г. Санкт-Петербург </t>
  </si>
  <si>
    <t>Срок кредитования в месяцах</t>
  </si>
  <si>
    <t>Плата за консультационные услуги по оформлению приобретения недвижимости в рамках ипотечной программы Банка (вкл. НДС)</t>
  </si>
  <si>
    <t>Малютина Т.В.</t>
  </si>
  <si>
    <t>__________________________</t>
  </si>
  <si>
    <t>против</t>
  </si>
  <si>
    <t>воздержался</t>
  </si>
  <si>
    <t>СОЗАЕМЩИК:</t>
  </si>
  <si>
    <t>СОЛИДАРНО С ЗАЕМЩИКОМ</t>
  </si>
  <si>
    <t>Клепиков О.Н.</t>
  </si>
  <si>
    <t>Жуков Ю.А.</t>
  </si>
  <si>
    <t>за</t>
  </si>
  <si>
    <t>Наименование Партнера/ Застройщика</t>
  </si>
  <si>
    <t>Информация о Созаемщике (1)/ Поручителе:</t>
  </si>
  <si>
    <t>Информация о Созаемщике (2)/ Поручителе:</t>
  </si>
  <si>
    <r>
      <t xml:space="preserve">Наличие комплексного страхования от несчастных случаев и болезней, страхование рисков, связанных с  потерей работы </t>
    </r>
    <r>
      <rPr>
        <b/>
        <u/>
        <sz val="10"/>
        <rFont val="Calibri"/>
        <family val="2"/>
        <charset val="204"/>
      </rPr>
      <t>ДО</t>
    </r>
    <r>
      <rPr>
        <sz val="10"/>
        <rFont val="Calibri"/>
        <family val="2"/>
        <charset val="204"/>
      </rPr>
      <t xml:space="preserve"> оформления права собственности</t>
    </r>
  </si>
  <si>
    <r>
      <t xml:space="preserve">Наличие комплексного страхования </t>
    </r>
    <r>
      <rPr>
        <b/>
        <u/>
        <sz val="10"/>
        <rFont val="Calibri"/>
        <family val="2"/>
        <charset val="204"/>
      </rPr>
      <t>ПОСЛЕ</t>
    </r>
    <r>
      <rPr>
        <sz val="10"/>
        <rFont val="Calibri"/>
        <family val="2"/>
        <charset val="204"/>
      </rPr>
      <t xml:space="preserve"> оформления права собственности</t>
    </r>
  </si>
  <si>
    <t>в отпуске</t>
  </si>
  <si>
    <t>на больничном</t>
  </si>
  <si>
    <t>Тапуть Александр Леонардович</t>
  </si>
  <si>
    <t>Тапуть А.Л.</t>
  </si>
  <si>
    <t>ГК ПИК</t>
  </si>
  <si>
    <t>БалтИнвестЭстейт</t>
  </si>
  <si>
    <t>СУ-155</t>
  </si>
  <si>
    <t>Миэль</t>
  </si>
  <si>
    <t>Атлант-Инвест</t>
  </si>
  <si>
    <t>НДВ-Групп Питер</t>
  </si>
  <si>
    <t>ГДСК</t>
  </si>
  <si>
    <t>НДВ-Групп</t>
  </si>
  <si>
    <t>Азбука-Жилья</t>
  </si>
  <si>
    <t>Монолит-Недвижимость</t>
  </si>
  <si>
    <t>ФСК Лидер</t>
  </si>
  <si>
    <t>Аверс-Инвест</t>
  </si>
  <si>
    <t>Арсенал-Холдинг</t>
  </si>
  <si>
    <t>ФЛЭТ и Ко</t>
  </si>
  <si>
    <t>Мосстройреконструкция</t>
  </si>
  <si>
    <t>НБИК</t>
  </si>
  <si>
    <t>БФА-девелопмент</t>
  </si>
  <si>
    <t>ЗАО "Ойкумена"</t>
  </si>
  <si>
    <t>ГК ЦДС</t>
  </si>
  <si>
    <t>ООО " Финансовый Ипотечный Центр"</t>
  </si>
  <si>
    <t>ООО "Центр ипотечных кредитов" ГК Пионер</t>
  </si>
  <si>
    <t>ГК МИЦ</t>
  </si>
  <si>
    <t>ЗАО Желдорипотека</t>
  </si>
  <si>
    <t>Строительное Управление</t>
  </si>
  <si>
    <t>СК ЛенРусСтрой</t>
  </si>
  <si>
    <t>ООО «ГостСтрой Северо-Запад»</t>
  </si>
  <si>
    <t>ООО "Петрострой"</t>
  </si>
  <si>
    <t>АН «ПромСервис»</t>
  </si>
  <si>
    <t>ООО "БалтСтройКомплект"</t>
  </si>
  <si>
    <t>EST A TET</t>
  </si>
  <si>
    <t>ООО «Стройцентр»</t>
  </si>
  <si>
    <t>ЖСК</t>
  </si>
  <si>
    <t>ДДУ</t>
  </si>
  <si>
    <t>Уступка</t>
  </si>
  <si>
    <t>Пред.ДКП</t>
  </si>
  <si>
    <t>Договор Инвестирования</t>
  </si>
  <si>
    <r>
      <t xml:space="preserve">Год рождения/ возраст старшего Заемщика </t>
    </r>
    <r>
      <rPr>
        <i/>
        <sz val="9"/>
        <color indexed="56"/>
        <rFont val="Calibri"/>
        <family val="2"/>
        <charset val="204"/>
      </rPr>
      <t>(в случае если у нас только одни Заемщик, указываем только год его рождения)</t>
    </r>
  </si>
  <si>
    <t>Текущий год</t>
  </si>
  <si>
    <t>Максимальный срок кредита (расчетный), мес.</t>
  </si>
  <si>
    <t>Срок кредита по требованию Заемщика, мес.</t>
  </si>
  <si>
    <t>Стоимость недвижимости, руб.</t>
  </si>
  <si>
    <t>Размер первоначального взноса, %</t>
  </si>
  <si>
    <t>Сумма кредита, руб.</t>
  </si>
  <si>
    <t>Процентная ставка, %</t>
  </si>
  <si>
    <t>Коэффициент К/З</t>
  </si>
  <si>
    <t>Коэффициент П/Д</t>
  </si>
  <si>
    <t>Доход Заемщика (после вычетов налогов), руб.</t>
  </si>
  <si>
    <t>Доход Солидарного Заемщика (после вычетов налогов), руб.</t>
  </si>
  <si>
    <t>Общая сумма доходов, руб.</t>
  </si>
  <si>
    <t>Расход Заемщика, руб.</t>
  </si>
  <si>
    <t>Расход Солидарного Заемщика, руб.</t>
  </si>
  <si>
    <t>Общая сумма расходов, руб.</t>
  </si>
  <si>
    <t>ЧИСТЫЙ ДОХОД ЗА ВЫЧЕТОМ РАСХОДОВ</t>
  </si>
  <si>
    <t>РАЗМЕР ЕЖЕМЕСЯЧНОГО ПЛАТЕЖА</t>
  </si>
  <si>
    <t>МАКСИМАЛЬНО ДОПУСТИМЫЙ РАЗМЕР КРЕДИТА, руб.</t>
  </si>
  <si>
    <t>РАЗМЕР ЕЖЕМЕСЯЧНОГО ПЛАТЕЖА ПРИ МАКСИМАЛЬНО ДОПУСТИМОМ РАЗМЕРЕ КРЕДИТА, руб.</t>
  </si>
  <si>
    <t>УВЕДОМЛЕНИЕ О ПРИНЯТОМ ПОЛОЖИТЕЛЬНОМ РЕШЕНИИ</t>
  </si>
  <si>
    <t>Срок кредитования (в месяцах)</t>
  </si>
  <si>
    <t>Ежемесячный платеж по кредиту до момента оформления права собственности</t>
  </si>
  <si>
    <t>Номер Вашего текущего счета</t>
  </si>
  <si>
    <t>Защита Ваших обязательств по кредиту:</t>
  </si>
  <si>
    <t>Уведомляем Вас, что:</t>
  </si>
  <si>
    <t>С наилучшими пожеланиями,</t>
  </si>
  <si>
    <t>С условиями Банка ознакомлен и согласен</t>
  </si>
  <si>
    <t>(подпись)</t>
  </si>
  <si>
    <t>Исх. №</t>
  </si>
  <si>
    <t xml:space="preserve">                ОАО АКБ «Балтика» сообщает Вам, что Банк рассмотрел и принял решение по Вашей заявке на получение ипотечного кредита на следующих условиях:</t>
  </si>
  <si>
    <t>В случае не</t>
  </si>
  <si>
    <t>заключения кредитного договора по получению ипотечного кредита в течение данного срока, положительное решение Банка утрачивает силу. Банк оставляет за собой право пересмотра процентной ставки в случае если кредитный договор будет заключен позже месячного срока с момента принятия Банком положительного решения.</t>
  </si>
  <si>
    <t>_________________ (подпись)</t>
  </si>
  <si>
    <t>__________________ (подпись)</t>
  </si>
  <si>
    <t>Дата и место рождения</t>
  </si>
  <si>
    <t>Реквизиты документа, удостоверяющего личность (серия, номер, дата и место выдачи, код подразделения)</t>
  </si>
  <si>
    <t>Резидентность ( с указанием страны и города)</t>
  </si>
  <si>
    <t>Адрес регистрации</t>
  </si>
  <si>
    <t>Адрес фактического места пребывания</t>
  </si>
  <si>
    <t>Почтовый адрес</t>
  </si>
  <si>
    <t>Номер контактного телефона, e-mail</t>
  </si>
  <si>
    <t>РФ</t>
  </si>
  <si>
    <t>Автомобиль в собственности.</t>
  </si>
  <si>
    <t xml:space="preserve">                    Благодарим Вас за то, что Вы выбрали ОАО АКБ «Балтика»!</t>
  </si>
  <si>
    <t>·         В соответствии с принятыми на себя обязательствами согласно данных в Заявлении-Анкете необходимо после оформления права собственности и закладной оформить имущественное и титульное страхование;</t>
  </si>
  <si>
    <t>·        Настоящее письмо не является акцептом (ст.438 ГК РФ) и не влечет за собой заключение договора (п.2 ст.432 ГК РФ).  Данное письмо дает основание для обращения в Банк с целью заключения кредитного договора. Кредитный договор заключается Банком только после предоставления всех документов,  указанных в Тарифах. В случае непредоставления таких документов или несоответствия сведений, указанных в них сведениям, указанным в Анкете, предоставленной Вами Банку, Банк вправе аннулировать принятое положительное решение.</t>
  </si>
  <si>
    <t>_________________  (подпись)</t>
  </si>
  <si>
    <t>Наименование Застройщика/Партнера</t>
  </si>
  <si>
    <t>(при электронном заполнении выберите из списка рядом)</t>
  </si>
  <si>
    <t>Адрес приобретаемого объекта (включая номер корпуса)</t>
  </si>
  <si>
    <t>Целевое назначение кредита</t>
  </si>
  <si>
    <t>Валюта кредита</t>
  </si>
  <si>
    <t>В ЧЬЮ СОБСТВЕННОСТЬ БУДЕТ ОФОРМЛЕНА ПРИОБРЕТАЕМАЯ НА КРЕДИТНЫЕ СРЕДСТВА НЕДВИЖИМОСТЬ</t>
  </si>
  <si>
    <t>Форма подтверждения дохода</t>
  </si>
  <si>
    <t>Серия и Номер</t>
  </si>
  <si>
    <t>Кем выдан</t>
  </si>
  <si>
    <r>
      <t xml:space="preserve">Дата выдачи </t>
    </r>
    <r>
      <rPr>
        <sz val="9"/>
        <rFont val="Arial Cyr"/>
        <charset val="204"/>
      </rPr>
      <t>(дд/мм/гггг)</t>
    </r>
  </si>
  <si>
    <t>Водительское удостоверение</t>
  </si>
  <si>
    <t>Дата выдачи</t>
  </si>
  <si>
    <r>
      <rPr>
        <b/>
        <sz val="10"/>
        <color indexed="10"/>
        <rFont val="Arial Cyr"/>
        <charset val="204"/>
      </rPr>
      <t>или</t>
    </r>
    <r>
      <rPr>
        <b/>
        <sz val="10"/>
        <rFont val="Arial Cyr"/>
        <charset val="204"/>
      </rPr>
      <t xml:space="preserve"> ИНН</t>
    </r>
  </si>
  <si>
    <t>Номер</t>
  </si>
  <si>
    <r>
      <t>или</t>
    </r>
    <r>
      <rPr>
        <b/>
        <sz val="10"/>
        <rFont val="Arial Cyr"/>
        <charset val="204"/>
      </rPr>
      <t xml:space="preserve"> Страховое свидетельство пенсионного фонда</t>
    </r>
  </si>
  <si>
    <t xml:space="preserve">Образование </t>
  </si>
  <si>
    <r>
      <t xml:space="preserve">Вид образования </t>
    </r>
    <r>
      <rPr>
        <b/>
        <sz val="9"/>
        <color indexed="10"/>
        <rFont val="Arial Cyr"/>
        <charset val="204"/>
      </rPr>
      <t>(выбор из списка)</t>
    </r>
  </si>
  <si>
    <r>
      <t xml:space="preserve">Семейное положение </t>
    </r>
    <r>
      <rPr>
        <b/>
        <sz val="9"/>
        <color indexed="10"/>
        <rFont val="Arial Cyr"/>
        <charset val="204"/>
      </rPr>
      <t>(выбор из списка )</t>
    </r>
  </si>
  <si>
    <t>Кол-во детей / их возраст</t>
  </si>
  <si>
    <r>
      <rPr>
        <b/>
        <sz val="8"/>
        <rFont val="Arial Cyr"/>
        <charset val="204"/>
      </rPr>
      <t>Количество иждивенцев</t>
    </r>
    <r>
      <rPr>
        <b/>
        <sz val="9"/>
        <color indexed="10"/>
        <rFont val="Arial Cyr"/>
        <charset val="204"/>
      </rPr>
      <t xml:space="preserve"> </t>
    </r>
    <r>
      <rPr>
        <sz val="7"/>
        <rFont val="Arial Cyr"/>
        <charset val="204"/>
      </rPr>
      <t xml:space="preserve">(дети до 18 лет/свыше 18 учащиеся дневных, вечерних отделений ВУЗов, неработающий (-ая) отец, мать) </t>
    </r>
  </si>
  <si>
    <t>Адрес Вашей регистрации</t>
  </si>
  <si>
    <r>
      <t xml:space="preserve">Тип регистрации </t>
    </r>
    <r>
      <rPr>
        <b/>
        <sz val="9"/>
        <color indexed="10"/>
        <rFont val="Arial Cyr"/>
        <charset val="204"/>
      </rPr>
      <t>(выбор из списка)</t>
    </r>
  </si>
  <si>
    <t>квартира</t>
  </si>
  <si>
    <t>отдельно стоящего жилого дома (коттеджа для постоянного проживания, сблокированного дома – таун-хауcа) с земельным участком</t>
  </si>
  <si>
    <t>Район</t>
  </si>
  <si>
    <t>Город</t>
  </si>
  <si>
    <t>Населенный пункт</t>
  </si>
  <si>
    <t>Улица</t>
  </si>
  <si>
    <t>Дом</t>
  </si>
  <si>
    <t>Корпус</t>
  </si>
  <si>
    <t>Строение</t>
  </si>
  <si>
    <r>
      <t xml:space="preserve">Дата регистрации </t>
    </r>
    <r>
      <rPr>
        <i/>
        <sz val="8"/>
        <rFont val="Arial Cyr"/>
        <charset val="204"/>
      </rPr>
      <t>(мес./год)</t>
    </r>
  </si>
  <si>
    <r>
      <t>Вид жилья</t>
    </r>
    <r>
      <rPr>
        <sz val="9"/>
        <rFont val="Arial Cyr"/>
        <charset val="204"/>
      </rPr>
      <t xml:space="preserve"> </t>
    </r>
    <r>
      <rPr>
        <b/>
        <sz val="9"/>
        <color indexed="10"/>
        <rFont val="Arial Cyr"/>
        <charset val="204"/>
      </rPr>
      <t>(выбор из списка)</t>
    </r>
  </si>
  <si>
    <r>
      <t xml:space="preserve">Фактический адрес проживания </t>
    </r>
    <r>
      <rPr>
        <b/>
        <sz val="10"/>
        <color indexed="10"/>
        <rFont val="Arial Cyr"/>
        <charset val="204"/>
      </rPr>
      <t>(заполнить, если не совпадает с адресом регистрации)</t>
    </r>
  </si>
  <si>
    <r>
      <t xml:space="preserve">Совпадает с адресом регистраци
</t>
    </r>
    <r>
      <rPr>
        <b/>
        <sz val="9"/>
        <color indexed="10"/>
        <rFont val="Arial Cyr"/>
        <charset val="204"/>
      </rPr>
      <t>(выбор из списка)</t>
    </r>
  </si>
  <si>
    <r>
      <t xml:space="preserve">Начало проживания </t>
    </r>
    <r>
      <rPr>
        <i/>
        <sz val="8"/>
        <rFont val="Arial Cyr"/>
        <charset val="204"/>
      </rPr>
      <t>(мес./год)</t>
    </r>
  </si>
  <si>
    <t>Кол-во проживающих с Вами?</t>
  </si>
  <si>
    <t>Контактная информация</t>
  </si>
  <si>
    <t>Адрес электронной почты</t>
  </si>
  <si>
    <t>Мобильный телефон с кодом</t>
  </si>
  <si>
    <t>Телефон места работы с кодом</t>
  </si>
  <si>
    <t>Телефон отдела кадров с кодом</t>
  </si>
  <si>
    <t>Контактное лицо для связи с Вами (желательно родственник, но не лицо являющееся Созаемщиком)</t>
  </si>
  <si>
    <t>Контактный телефон с кодом</t>
  </si>
  <si>
    <t>Сведения о Вашей работе</t>
  </si>
  <si>
    <t>Название организации</t>
  </si>
  <si>
    <t>Адреса организации-работодателя</t>
  </si>
  <si>
    <t>Юридический адрес</t>
  </si>
  <si>
    <t>Индекс</t>
  </si>
  <si>
    <r>
      <t xml:space="preserve">Совпадает с адресом регистраци
</t>
    </r>
    <r>
      <rPr>
        <b/>
        <sz val="8"/>
        <color indexed="10"/>
        <rFont val="Arial Cyr"/>
        <charset val="204"/>
      </rPr>
      <t>(выбор из списка)</t>
    </r>
  </si>
  <si>
    <t>ИНН организации (если знаете)</t>
  </si>
  <si>
    <t>Интернет-сайт</t>
  </si>
  <si>
    <t>Сфера деятельности организации</t>
  </si>
  <si>
    <t>Примерное кол-во сотрудников</t>
  </si>
  <si>
    <t xml:space="preserve">Ф.И.О. руководителя </t>
  </si>
  <si>
    <t>Телефон руководителя</t>
  </si>
  <si>
    <r>
      <t xml:space="preserve">Ваша должность </t>
    </r>
    <r>
      <rPr>
        <b/>
        <sz val="9"/>
        <color indexed="10"/>
        <rFont val="Arial Cyr"/>
        <charset val="204"/>
      </rPr>
      <t>(выбор из списка)</t>
    </r>
  </si>
  <si>
    <t>Название Вашей должности</t>
  </si>
  <si>
    <t>Кол-во человек в подчинении</t>
  </si>
  <si>
    <t>Стаж на данном месте работы</t>
  </si>
  <si>
    <t>Общий трудовой стаж</t>
  </si>
  <si>
    <t>Сведения о Вашей работе по  совместительству</t>
  </si>
  <si>
    <t>Заполните, если Вы владелец бизнеса или ИП</t>
  </si>
  <si>
    <t>Расчетный счет компании / ИП</t>
  </si>
  <si>
    <t>открыт в Банке</t>
  </si>
  <si>
    <t>ИНН Вашей компании / ИП</t>
  </si>
  <si>
    <t>Данные о предыдущем месте работы</t>
  </si>
  <si>
    <t>Ваша должность</t>
  </si>
  <si>
    <t>Ф.И.О руководителя</t>
  </si>
  <si>
    <t>Сведения об имуществе в собственности</t>
  </si>
  <si>
    <t>Кол-во комнат</t>
  </si>
  <si>
    <t>Общая площадь</t>
  </si>
  <si>
    <t>Доля собственности</t>
  </si>
  <si>
    <t>Год приобретения</t>
  </si>
  <si>
    <t>Дом/коттедж</t>
  </si>
  <si>
    <t>Адрес</t>
  </si>
  <si>
    <t>Обшая площадь</t>
  </si>
  <si>
    <t>Марка, модель</t>
  </si>
  <si>
    <t>Год выпуска</t>
  </si>
  <si>
    <t>Гос. Регистр. Номер</t>
  </si>
  <si>
    <t xml:space="preserve">Кредитная история </t>
  </si>
  <si>
    <t>Банк-кредитор</t>
  </si>
  <si>
    <r>
      <t xml:space="preserve">Сумма и валюта кредита
</t>
    </r>
    <r>
      <rPr>
        <i/>
        <sz val="8"/>
        <rFont val="Arial Cyr"/>
        <charset val="204"/>
      </rPr>
      <t>(эквивалент в руб.)</t>
    </r>
  </si>
  <si>
    <t>Дата начала и окончания кредита</t>
  </si>
  <si>
    <r>
      <t xml:space="preserve">Наличие просрочек </t>
    </r>
    <r>
      <rPr>
        <i/>
        <sz val="8"/>
        <rFont val="Arial Cyr"/>
        <charset val="204"/>
      </rPr>
      <t>(укажите причины)</t>
    </r>
  </si>
  <si>
    <t>Текущие кредиты</t>
  </si>
  <si>
    <r>
      <t xml:space="preserve">Есть ли действующие кредиты ? </t>
    </r>
    <r>
      <rPr>
        <b/>
        <sz val="9"/>
        <color indexed="10"/>
        <rFont val="Arial Cyr"/>
        <charset val="204"/>
      </rPr>
      <t>(выбор из списка)</t>
    </r>
  </si>
  <si>
    <r>
      <t>Сумма кредита</t>
    </r>
    <r>
      <rPr>
        <sz val="9"/>
        <rFont val="Arial Cyr"/>
        <charset val="204"/>
      </rPr>
      <t xml:space="preserve"> </t>
    </r>
    <r>
      <rPr>
        <i/>
        <sz val="8"/>
        <rFont val="Arial Cyr"/>
        <charset val="204"/>
      </rPr>
      <t>(эквивалент в руб.)</t>
    </r>
  </si>
  <si>
    <r>
      <t xml:space="preserve">Сумма ежемес. погашения </t>
    </r>
    <r>
      <rPr>
        <b/>
        <i/>
        <sz val="8"/>
        <rFont val="Arial Cyr"/>
        <charset val="204"/>
      </rPr>
      <t xml:space="preserve"> </t>
    </r>
    <r>
      <rPr>
        <i/>
        <sz val="8"/>
        <rFont val="Arial Cyr"/>
        <charset val="204"/>
      </rPr>
      <t>(эквивалент в руб.)</t>
    </r>
  </si>
  <si>
    <r>
      <t>Остаток долга</t>
    </r>
    <r>
      <rPr>
        <b/>
        <i/>
        <sz val="8"/>
        <rFont val="Arial Cyr"/>
        <charset val="204"/>
      </rPr>
      <t xml:space="preserve"> </t>
    </r>
    <r>
      <rPr>
        <i/>
        <sz val="8"/>
        <rFont val="Arial Cyr"/>
        <charset val="204"/>
      </rPr>
      <t>(эквивалент в руб)</t>
    </r>
  </si>
  <si>
    <r>
      <t>Наличие просрочек</t>
    </r>
    <r>
      <rPr>
        <b/>
        <i/>
        <sz val="8"/>
        <rFont val="Arial Cyr"/>
        <charset val="204"/>
      </rPr>
      <t xml:space="preserve"> </t>
    </r>
    <r>
      <rPr>
        <i/>
        <sz val="8"/>
        <rFont val="Arial Cyr"/>
        <charset val="204"/>
      </rPr>
      <t>(укажите причины)</t>
    </r>
  </si>
  <si>
    <t>Действующие кредитные карты</t>
  </si>
  <si>
    <t>Банк, выпустивший карту</t>
  </si>
  <si>
    <r>
      <t xml:space="preserve">Наличие просрочек  </t>
    </r>
    <r>
      <rPr>
        <i/>
        <sz val="8"/>
        <rFont val="Arial Cyr"/>
        <charset val="204"/>
      </rPr>
      <t>(укажите причины)</t>
    </r>
  </si>
  <si>
    <t xml:space="preserve">                                                                 </t>
  </si>
  <si>
    <t>Вы выступали в роли поручителя ?</t>
  </si>
  <si>
    <r>
      <t xml:space="preserve">Выступали в роли поручителя ? </t>
    </r>
    <r>
      <rPr>
        <b/>
        <sz val="9"/>
        <color indexed="10"/>
        <rFont val="Arial Cyr"/>
        <charset val="204"/>
      </rPr>
      <t>(выбор из списка)</t>
    </r>
  </si>
  <si>
    <r>
      <t xml:space="preserve">Укажите должника
</t>
    </r>
    <r>
      <rPr>
        <i/>
        <sz val="8"/>
        <rFont val="Arial Cyr"/>
        <charset val="204"/>
      </rPr>
      <t>(за кого оформлено поручительство)</t>
    </r>
  </si>
  <si>
    <t>Кредитор</t>
  </si>
  <si>
    <r>
      <t xml:space="preserve">Сумма кредита </t>
    </r>
    <r>
      <rPr>
        <i/>
        <sz val="8"/>
        <rFont val="Arial Cyr"/>
        <charset val="204"/>
      </rPr>
      <t>(эквивалент в руб.)</t>
    </r>
  </si>
  <si>
    <t>Ваши доходы от сдачи имущества в аренду</t>
  </si>
  <si>
    <t>Расходы Вашей семьи (в руб.)</t>
  </si>
  <si>
    <t xml:space="preserve">Сумма расходов на личные нужды  </t>
  </si>
  <si>
    <t>Объект недвижимости</t>
  </si>
  <si>
    <t>Вид права</t>
  </si>
  <si>
    <t>Количество комнат</t>
  </si>
  <si>
    <t>Оценочная (предполагаемая) стоимость, руб.</t>
  </si>
  <si>
    <t>Адрес объекта недвижимости</t>
  </si>
  <si>
    <t>Информация о лицах, которые являются собственниками недвижимости и/ или постоянно зарегистрированы в ней и/ или проживают в ней</t>
  </si>
  <si>
    <t>Вы являетесь:</t>
  </si>
  <si>
    <t xml:space="preserve">собственником </t>
  </si>
  <si>
    <t>постоянно зарегистрированым</t>
  </si>
  <si>
    <t>постоянно проживающим</t>
  </si>
  <si>
    <t>собственником доли в праве</t>
  </si>
  <si>
    <t xml:space="preserve">Декларация </t>
  </si>
  <si>
    <t>Существует ли какое-нибудь судебное решение, которое Вы не выполнили?</t>
  </si>
  <si>
    <t>Участвуете ли Вы в настоящее время в судебном процессе?</t>
  </si>
  <si>
    <t>Находитесь ли вы в состоянии бракоразводного процесса?
Если да, то начиная с какого времени?</t>
  </si>
  <si>
    <t>Привлекались ли  Вы когда-нибудь к уголовной ответственности?</t>
  </si>
  <si>
    <t>Имеются ли у Вас просроченные долги?</t>
  </si>
  <si>
    <t>Есть ли у Вас обязательства по уплате алиментов?</t>
  </si>
  <si>
    <t>Существуют ли или существовали в прошлом решения суда об ограничении Вашей дееспособности или об установлении над Вами опекунства?</t>
  </si>
  <si>
    <t>Имеются ли у Вас текущие непогашенные ипотечные обязательства перед нашим и/ или другими Банками?</t>
  </si>
  <si>
    <t>Заявление</t>
  </si>
  <si>
    <t>а) в отношении любой информации, относящейся ко мне, включая: фамилию, имя, отчество; данные документа, удостоверяющего личность; год, месяц, дата и место рождения; гражданство, адрес, семейное, социальное, имущественное положение, образование, профессия, доходы и другие сведения, предоставленные мною для заключения кредитного договора или в период его действия, содержащиеся в заявлениях, письмах, соглашениях и иных документах;</t>
  </si>
  <si>
    <t>б) для целей получения кредита, а также исполнения кредитного договора, осуществления обслуживания кредита и сбора задолженности в случае передачи функций и (или) полномочий по обслуживанию кредита и сбору задолженности любым третьим лицам, уступки, передачи в залог любым третьим лицам или обременения иным образом полностью или частично прав требования по кредитному договору;</t>
  </si>
  <si>
    <t>в) для целей продвижения услуг Банка, совместных услуг Банка и третьих лиц, продуктов (товаров, работ, услуг) третьих лиц;</t>
  </si>
  <si>
    <t>г) как Банку, так и любым третьим лицам, которые в результате обработки персональных данных, уступки, продажи, передачи в залог или обременения иным образом полностью или частично прав требования по кредитному договору получили персональные данные Клиента, стали правообладателями в отношении указанных прав, агентам и уполномоченным лицам Банка и указанных третьих лиц, а также  компаниям (в объеме фамилия, имя, отчество, адреса и номера телефонов), осуществляющим почтовую рассылку по заявке Банка. Право выбора указанных компаний предоставляется мной Банку и дополнительного согласования не требует.</t>
  </si>
  <si>
    <t>Согласие предоставляется на неопределенный срок, соответственно, прекращение кредитного договора не прекращает действие согласия. Осведомлен(а), что настоящее согласие может быть отозвано мной при предоставлении в Банк заявления в простой письменной форме.</t>
  </si>
  <si>
    <t>ФИО и подпись Клиента:</t>
  </si>
  <si>
    <t xml:space="preserve">_________________________________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</si>
  <si>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/_________________________________/</t>
  </si>
  <si>
    <t>Дата заполнения Заявления-анкеты</t>
  </si>
  <si>
    <t>_________________________________</t>
  </si>
  <si>
    <t>ФИО и подпись сотрудника, принявшего Заявление-Анкету</t>
  </si>
  <si>
    <t>Дата принятия Заявления-анкеты</t>
  </si>
  <si>
    <t>уведомление</t>
  </si>
  <si>
    <t xml:space="preserve">         </t>
  </si>
  <si>
    <t>Заместитель руководителя Розничного Центра</t>
  </si>
  <si>
    <t>Степень родства</t>
  </si>
  <si>
    <t>Призывник</t>
  </si>
  <si>
    <t>Отсрочка</t>
  </si>
  <si>
    <t>Невоеннообязанный(ая)/В отставке</t>
  </si>
  <si>
    <t>Военнообязанный(ая)/Запас</t>
  </si>
  <si>
    <t>Военнослужащий</t>
  </si>
  <si>
    <t>Аренда</t>
  </si>
  <si>
    <t>Собственность</t>
  </si>
  <si>
    <t>Совместная/долевая собственность</t>
  </si>
  <si>
    <t>Другое</t>
  </si>
  <si>
    <t>Нет</t>
  </si>
  <si>
    <t>Муниципальная</t>
  </si>
  <si>
    <t>Руководитель</t>
  </si>
  <si>
    <t>Начальник среднего звена</t>
  </si>
  <si>
    <t>Рядовой рабочий</t>
  </si>
  <si>
    <t>Заместитель Председателя Правления</t>
  </si>
  <si>
    <t>ООО "Ленстрой"</t>
  </si>
  <si>
    <t>ООО «Грандстрой»</t>
  </si>
  <si>
    <t>ООО «ЛенСпецСтрой»</t>
  </si>
  <si>
    <t>ООО ТДН "Жилищный Капитал"</t>
  </si>
  <si>
    <t>Домус-Финанс</t>
  </si>
  <si>
    <t>ДМ-Холдинг</t>
  </si>
  <si>
    <t>ООО "Баральт"</t>
  </si>
  <si>
    <t>ООО "Никинвест-Строй"</t>
  </si>
  <si>
    <t>БЕСТ-Новостройка</t>
  </si>
  <si>
    <t>ООО "Л1"</t>
  </si>
  <si>
    <t>ООО Спутник</t>
  </si>
  <si>
    <t>ООО Планета</t>
  </si>
  <si>
    <t>ИСК Славянская</t>
  </si>
  <si>
    <t>ЗАО Монолит</t>
  </si>
  <si>
    <t>ООО Дружба-Монолит</t>
  </si>
  <si>
    <t>·        Плата за консультационные услуги по оформлению приобретения недвижимости в рамках ипотечной программы Банка с учетом НДС составляет 2,45% от суммы кредита, но не менее 20 000 руб. и не более 150 000 рублей, взимается разово при выдаче кредита;</t>
  </si>
  <si>
    <t>Риелт-Сити МИР</t>
  </si>
  <si>
    <t>ООО "Мегаполис-Жилстрой"</t>
  </si>
  <si>
    <t>ООО «Глобалстрой»</t>
  </si>
  <si>
    <t>ИСК Запад</t>
  </si>
  <si>
    <r>
      <t>или</t>
    </r>
    <r>
      <rPr>
        <b/>
        <sz val="10"/>
        <rFont val="Arial Cyr"/>
        <charset val="204"/>
      </rPr>
      <t xml:space="preserve"> Загранпаспорт</t>
    </r>
  </si>
  <si>
    <r>
      <t xml:space="preserve">Сведения о передаваемом в ипотеку объекте недвижимости </t>
    </r>
    <r>
      <rPr>
        <b/>
        <sz val="10"/>
        <color indexed="10"/>
        <rFont val="Arial Cyr"/>
        <charset val="204"/>
      </rPr>
      <t xml:space="preserve"> (не заполняется при кредитовании под залог приобретаемой недвижимости)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</si>
  <si>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Настоящим Я, __________________________________________________________________________________________________________________________________________________, нижеподписавшийся, далее по тексту Заявления-Анкеты на ипотечный кредит для приобретения недвижимости на первичном рынке жилья (далее Анкета) именуемый Клиент, данные которого указаны в разделе «Персональные данные Заемщика» настоящей Анкеты, заявляю, что:</t>
  </si>
  <si>
    <t>1. Подписав Анкету в соответствии с требованиями Федерального закона от 27.07.2009 №152-ФЗ «О персональных данных» 
__ даю свое согласие/__не даю согласие  ОАО АКБ «Балтика» (далее – Банк) на обработку (сбор, систематизацию, накопление, хранение, уточнение (обновление, изменение), использование, распространение, передачу (включая трансграничную передачу), обезличивание, блокирование и уничтожение) моих персональных данных, в т.ч. с использованием средств автоматизации. Такое согласие мною дается:</t>
  </si>
  <si>
    <t xml:space="preserve">2. Я __ даю согласие / __ не даю согласие  Банку получить кредитный отчет обо мне, моих обязательствах и их исполнении в любом бюро кредитных историй. </t>
  </si>
  <si>
    <t>3. Я __ предоставляю / __ не предоставляю Банку право передавать в одно или несколько бюро кредитных историй, которое определяется по усмотрению Банка, информацию в порядке и составе, предусмотренными законодательством Российской Федерации, и необходимую для формирования моей кредитной истории.
Код субъекта кредитной истории _ _ _ _ _ _ _ _ _ _ _ _ _ _</t>
  </si>
  <si>
    <t>4. Подтверждаю, что сведения, содержащиеся в настоящей Анкете и документах, предоставленных к ней, являются верными и точными на дату подписания Анкеты и обязуюсь уведомить Банк в случае изменения данных сведений, а также о любых обстоятельствах, способных повлиять на выполнение мной или Банком обязательств по Кредитному договору, который может быть заключен на основании данной Анкеты, в срок не позднее 5 календарных дней с даты изменения сведений, указанных в настоящей Анкете, и документах, предоставленных к ней.</t>
  </si>
  <si>
    <t xml:space="preserve">5. Не возражаю против проверки Банком указанных мною в настоящей Анкете данных и получения иной необходимой информации способами, не противоречащими законодательству РФ, в том числе не возражаю против контактов Банка с физическими и юридическими лицами, указанными в настоящей Анкете. Я предоставляю Банку право на получение от соответствующих государственных и муниципальных органов, а также от предприятий и организаций заключений о достоверности сведений, указанных мной в Анкете, и содержащихся в предъявленных мной документах. Согласен с тем, что любые сведения, содержащиеся в Анкете, могут быть в любое время проверены или перепроверены Банком, его агентами и правопреемниками, непосредственно или с помощью специализированных агентств, с использованием любых источников информации.
</t>
  </si>
  <si>
    <t>6. Согласен (а) с тем, что Банк вправе уничтожать предоставленные мной документы, включая Анкету:</t>
  </si>
  <si>
    <t>а) в случае положительного решения Банка – по истечении 3 месяцев, с даты окончания срока действия данного решения, если Клиент не воспользовался одобренным кредитом;</t>
  </si>
  <si>
    <t>б) при отказе в предоставлении кредита – по истечении 3 месяцев, с даты подачи Анкеты.</t>
  </si>
  <si>
    <t>Все сведения, а также все предоставленные в Банк документы предоставлены исключительно для получения кредита. Предоставленные мною документы с целью принятия Банком решения о предоставлении кредита обратно мне не возвращаются.</t>
  </si>
  <si>
    <t>Откуда узнали о Банке и его продуктах?</t>
  </si>
  <si>
    <t>Загранпаспорт</t>
  </si>
  <si>
    <t>ЗАКЛЮЧЕНИЕ УПОЛНОМОЧЕННОГО СОТРУДНИКА Розничного центра</t>
  </si>
  <si>
    <t>Cправка по форме Банка</t>
  </si>
  <si>
    <t>Справка по форме 2-НДФЛ</t>
  </si>
  <si>
    <t>Устное подтверждение дохода</t>
  </si>
  <si>
    <t>3-НДФЛ, 4-НДФЛ (декларации/ бух.балансы/ отчеты о прибылях и убытках)</t>
  </si>
  <si>
    <t xml:space="preserve">Заполнить белые поля                                              </t>
  </si>
  <si>
    <t>Главный специалист отдела андеррайтинга РЦ</t>
  </si>
  <si>
    <t>Зам. руководителя Розничного центра</t>
  </si>
  <si>
    <t>ГК Город</t>
  </si>
  <si>
    <t>ЗАО СпецПромСМУ</t>
  </si>
  <si>
    <t>КТ ДСК-1 и Компания</t>
  </si>
  <si>
    <t>ООО "Дон-Строй"</t>
  </si>
  <si>
    <t>ООО "ИК Остов"</t>
  </si>
  <si>
    <t>ООО "Тута Инвест"</t>
  </si>
  <si>
    <t>ООО "Грандстрой"</t>
  </si>
  <si>
    <t>ООО "Комфортный город"</t>
  </si>
  <si>
    <t>ООО "Спарта"</t>
  </si>
  <si>
    <r>
      <t xml:space="preserve">Регион </t>
    </r>
    <r>
      <rPr>
        <b/>
        <sz val="9"/>
        <color indexed="10"/>
        <rFont val="Arial Cyr"/>
        <charset val="204"/>
      </rPr>
      <t xml:space="preserve"> (выбор из списка)</t>
    </r>
  </si>
  <si>
    <t>земельный участок</t>
  </si>
  <si>
    <t>(подпись, дата)                                   ФИО</t>
  </si>
  <si>
    <r>
      <rPr>
        <b/>
        <u/>
        <sz val="9"/>
        <rFont val="Times New Roman CYR"/>
        <charset val="204"/>
      </rPr>
      <t xml:space="preserve">                                                                                                              Малютина Т.В. </t>
    </r>
    <r>
      <rPr>
        <b/>
        <sz val="9"/>
        <rFont val="Times New Roman CYR"/>
        <charset val="204"/>
      </rPr>
      <t xml:space="preserve">                                 
</t>
    </r>
  </si>
  <si>
    <t xml:space="preserve">
 о  СОГЛАСОВАНИИ  ПРЕДОСТАВЛЕНИЯ  КРЕДИТА №___________
</t>
  </si>
  <si>
    <t>ПРОТОКОЛ  ЗАСЕДАНИЯ РОЗНИЧНОГО КРЕДИТНОГО КОМИТЕТА</t>
  </si>
  <si>
    <t>о СОГЛАСОВАНИИ ПРЕДОСТАВЛЕНИЯ КРЕДИТА №</t>
  </si>
  <si>
    <t>Способ проведения: Электронно</t>
  </si>
  <si>
    <t>ПОВЕСТКА:  Предоставление кредитов в рамках реализации программ ипотечного кредитования</t>
  </si>
  <si>
    <t>ЗАКЛЮЧЕНИЕ УЭБ</t>
  </si>
  <si>
    <r>
      <t xml:space="preserve">1.      </t>
    </r>
    <r>
      <rPr>
        <sz val="9"/>
        <color indexed="8"/>
        <rFont val="Calibri"/>
        <family val="2"/>
        <charset val="204"/>
      </rPr>
      <t> </t>
    </r>
  </si>
  <si>
    <r>
      <t xml:space="preserve">2.      </t>
    </r>
    <r>
      <rPr>
        <b/>
        <i/>
        <sz val="9"/>
        <color indexed="8"/>
        <rFont val="Calibri"/>
        <family val="2"/>
        <charset val="204"/>
      </rPr>
      <t> </t>
    </r>
  </si>
  <si>
    <t>ОТКАЗ</t>
  </si>
  <si>
    <t>ОДОБРЕНО</t>
  </si>
  <si>
    <t>(Гл. специалист Отдела андеррайтинга РЦ)</t>
  </si>
  <si>
    <t>Наименование Партнера</t>
  </si>
  <si>
    <t xml:space="preserve">                                  </t>
  </si>
  <si>
    <t>·  Страховка оформляется при заключении ипотечного договора;</t>
  </si>
  <si>
    <t xml:space="preserve">·  Стоимость страховки зависит от Вашего пола, срока и размера кредита </t>
  </si>
  <si>
    <t>Решение Банка о выдаче действительно в течении одного календарного месяца до</t>
  </si>
  <si>
    <t>Со страхованием рисков (имущественное, утраты права собственности, от несчастных случаев, от потери работы) при оформлении ипотечного кредита согласен</t>
  </si>
  <si>
    <r>
      <t xml:space="preserve">Страхование от несчастных случаев и страхование потери работы  </t>
    </r>
    <r>
      <rPr>
        <i/>
        <sz val="8"/>
        <rFont val="Arial Cyr"/>
        <charset val="204"/>
      </rPr>
      <t>(по желанию Заемщика)</t>
    </r>
  </si>
  <si>
    <t>ЗАО ИК Строительное Управление</t>
  </si>
  <si>
    <t>Псковская область</t>
  </si>
  <si>
    <t>"Квартирный вопрос"</t>
  </si>
  <si>
    <t>г. МОСКВА</t>
  </si>
  <si>
    <t>Дата:</t>
  </si>
  <si>
    <t>Срок кредита в месяцах:</t>
  </si>
  <si>
    <t>Процентная ставка до оформления права собственности:</t>
  </si>
  <si>
    <t xml:space="preserve">Процентная ставка после оформления права собственности: </t>
  </si>
  <si>
    <t>Плата за консультационные услуги по оформлению приобретения недвижимости в рамках ипотечной программы Банка (вкл. НДС):</t>
  </si>
  <si>
    <t>Аннуитет</t>
  </si>
  <si>
    <t>Принятое решение:</t>
  </si>
  <si>
    <t>голосов</t>
  </si>
  <si>
    <t>Итоги голосования:</t>
  </si>
  <si>
    <t>"ЗА"</t>
  </si>
  <si>
    <t>"ПРОТИВ"</t>
  </si>
  <si>
    <t>Секретать Розничного кредитного комитета</t>
  </si>
  <si>
    <t>Аистов Денис Валерьевич</t>
  </si>
  <si>
    <t>Заместитель начальника Управления анализа банковских рисков</t>
  </si>
  <si>
    <t>Аистов Д.В.</t>
  </si>
  <si>
    <t>ЗАО "Акфен"</t>
  </si>
  <si>
    <t>ООО "Спецремстройтрест"</t>
  </si>
  <si>
    <t>ООО "Вертикаль"</t>
  </si>
  <si>
    <t>ООО "СКМ-Стройинвест"</t>
  </si>
  <si>
    <t>ООО "ЕВРОПАРК"</t>
  </si>
  <si>
    <t>АН "БЕКАР"</t>
  </si>
  <si>
    <t>RDI Group</t>
  </si>
  <si>
    <r>
      <t>Пользовались ли Вы ранее кредитами?</t>
    </r>
    <r>
      <rPr>
        <b/>
        <sz val="9"/>
        <color indexed="10"/>
        <rFont val="Arial Cyr"/>
        <charset val="204"/>
      </rPr>
      <t xml:space="preserve">                   (выбор из списка)</t>
    </r>
  </si>
  <si>
    <t>Доходы Вашей семьи (в руб.)</t>
  </si>
  <si>
    <t>ЗАО "ГКЗ"</t>
  </si>
  <si>
    <t>ООО "ПРСУ"</t>
  </si>
  <si>
    <t>РУБЛИ</t>
  </si>
  <si>
    <t>Фамилия</t>
  </si>
  <si>
    <t xml:space="preserve">Имя </t>
  </si>
  <si>
    <t>Отчество</t>
  </si>
  <si>
    <t>Место рождения</t>
  </si>
  <si>
    <t>Гражданство РФ</t>
  </si>
  <si>
    <t>Год изменения</t>
  </si>
  <si>
    <t>Если менялись ФИО, укажите предыдущие данные</t>
  </si>
  <si>
    <t>Документы, удостоверяющие личность</t>
  </si>
  <si>
    <t>Паспорт гражданина РФ</t>
  </si>
  <si>
    <t xml:space="preserve">           Приобретение страховки не является обязательным условием получения кредита. В случае отказа от страхования или не оплаты страховки в дальнейшем Ваша  процентная ставка автоматически увеличится на 4,5 % годовых. Со всеми условиями страхования Вы можете ознакомиться  в Розничном Центре или у Партнеров Банка.</t>
  </si>
  <si>
    <t>Персональные данные Заемщика:</t>
  </si>
  <si>
    <t>Персональные данные Поручителя:</t>
  </si>
  <si>
    <t>Исполнительный Вице-Президент по кредитным рискам</t>
  </si>
  <si>
    <t>ТАЭЛЬ</t>
  </si>
  <si>
    <t>Физические лица:</t>
  </si>
  <si>
    <t>Кредитный договор:</t>
  </si>
  <si>
    <t>количество листов:</t>
  </si>
  <si>
    <t>Договор залога:</t>
  </si>
  <si>
    <t xml:space="preserve">В настоящем Договоре прошито, пронумеровано и скреплено печатью </t>
  </si>
  <si>
    <t xml:space="preserve"> КРЕДИТОР</t>
  </si>
  <si>
    <t>ЗАЛОГОДЕРЖАТЕЛЬ</t>
  </si>
  <si>
    <t xml:space="preserve"> ОАО АКБ «Балтика»</t>
  </si>
  <si>
    <t>1 (Один) лист</t>
  </si>
  <si>
    <t>2 (Два) листа</t>
  </si>
  <si>
    <t>3 (Три) листа</t>
  </si>
  <si>
    <t>4 (Четыре) листа</t>
  </si>
  <si>
    <t>5 (Пять) листов</t>
  </si>
  <si>
    <t>6 (Шесть) листов</t>
  </si>
  <si>
    <t>7 (Семь) листов</t>
  </si>
  <si>
    <t>8 (Восемь) листов</t>
  </si>
  <si>
    <t>9 (Девять) листов</t>
  </si>
  <si>
    <t>10 (Десять) листов</t>
  </si>
  <si>
    <t>11 (Одиннадцать) листов</t>
  </si>
  <si>
    <t>12 (Двенадцать) листов</t>
  </si>
  <si>
    <t>13 (Тринадцать) листов</t>
  </si>
  <si>
    <t>14 (Четырнадцать) листов</t>
  </si>
  <si>
    <t>15 (Пятнадцать) листов</t>
  </si>
  <si>
    <t>16 (Шестнадцать) листов</t>
  </si>
  <si>
    <t>17 (Семнадцать) листов</t>
  </si>
  <si>
    <t>18 (Восемнадцать) листов</t>
  </si>
  <si>
    <t>19 (Девятнадцать) листов</t>
  </si>
  <si>
    <t>20 (Двадцать) листов</t>
  </si>
  <si>
    <t>В настоящем Графике погашения прошито и скреплено печатью</t>
  </si>
  <si>
    <t>В настоящем Расчете прошито и скреплено печатью</t>
  </si>
  <si>
    <t>График ПСК:</t>
  </si>
  <si>
    <t>Договор Страхования:</t>
  </si>
  <si>
    <t>В настоящем Договоре прошито, пронумеровано и скреплено печатью</t>
  </si>
  <si>
    <t>Страховщик</t>
  </si>
  <si>
    <t xml:space="preserve"> Страховщик</t>
  </si>
  <si>
    <t>АСН Инвест</t>
  </si>
  <si>
    <t>______________/Адигамова Н.Н./</t>
  </si>
  <si>
    <r>
      <t xml:space="preserve">Начальник отдела страхования ипотечных рисков управления розничных продаж                </t>
    </r>
    <r>
      <rPr>
        <sz val="8"/>
        <color indexed="8"/>
        <rFont val="Times New Roman"/>
        <family val="1"/>
        <charset val="204"/>
      </rPr>
      <t>ООО «ИСК Евро-Полис»</t>
    </r>
  </si>
  <si>
    <r>
      <t xml:space="preserve">Начальник отдела страхования ипотечных рисков управления розничных продаж                    </t>
    </r>
    <r>
      <rPr>
        <sz val="8"/>
        <color indexed="8"/>
        <rFont val="Times New Roman"/>
        <family val="1"/>
        <charset val="204"/>
      </rPr>
      <t>ООО «ИСК Евро-Полис»</t>
    </r>
  </si>
  <si>
    <r>
      <t xml:space="preserve">Начальник отдела страхования ипотечных рисков управления розничных продаж                   </t>
    </r>
    <r>
      <rPr>
        <sz val="8"/>
        <color indexed="8"/>
        <rFont val="Times New Roman"/>
        <family val="1"/>
        <charset val="204"/>
      </rPr>
      <t>ООО «ИСК Евро-Полис»</t>
    </r>
  </si>
  <si>
    <r>
      <t xml:space="preserve">Начальник отдела страхования ипотечных рисков управления розничных продаж                        </t>
    </r>
    <r>
      <rPr>
        <sz val="8"/>
        <color indexed="8"/>
        <rFont val="Times New Roman"/>
        <family val="1"/>
        <charset val="204"/>
      </rPr>
      <t>ООО «ИСК Евро-Полис»</t>
    </r>
  </si>
  <si>
    <r>
      <t xml:space="preserve">Начальник отдела страхования ипотечных рисков управления розничных продаж                           </t>
    </r>
    <r>
      <rPr>
        <sz val="8"/>
        <color indexed="8"/>
        <rFont val="Times New Roman"/>
        <family val="1"/>
        <charset val="204"/>
      </rPr>
      <t>ООО «ИСК Евро-Полис»</t>
    </r>
  </si>
  <si>
    <t>Список клиентов:</t>
  </si>
  <si>
    <t>Кто страхуется:</t>
  </si>
  <si>
    <t>Страхователь</t>
  </si>
  <si>
    <t>На открытие счета:</t>
  </si>
  <si>
    <t>Основной заемщик</t>
  </si>
  <si>
    <t>Номер контактного телефона</t>
  </si>
  <si>
    <t>Завести созаемщика:</t>
  </si>
  <si>
    <t>Второй созаемщик:</t>
  </si>
  <si>
    <t>НЕТ</t>
  </si>
  <si>
    <t>Первый созаемщик:</t>
  </si>
  <si>
    <t>ВНИМАНИЕ: ВСЕ ПОЛЯ ОБЯЗАТЕЛЬНЫ ДЛЯ ЗАПОЛНЕНИЯ</t>
  </si>
  <si>
    <r>
      <t xml:space="preserve">ЗАЯВЛЕНИЕ-АНКЕТА НА ИПОТЕЧНЫЙ КРЕДИТ                                                                                                                                                                   </t>
    </r>
    <r>
      <rPr>
        <b/>
        <sz val="12"/>
        <rFont val="Arial Cyr"/>
        <charset val="204"/>
      </rPr>
      <t>для приобретения недвижимости на первичном рынке жилья.</t>
    </r>
  </si>
  <si>
    <r>
      <t xml:space="preserve">Действующие кредиты </t>
    </r>
    <r>
      <rPr>
        <b/>
        <sz val="10"/>
        <color indexed="10"/>
        <rFont val="Arial Cyr"/>
        <charset val="204"/>
      </rPr>
      <t>(заполните, если на предыдущий вопрос ответили "Да")</t>
    </r>
  </si>
  <si>
    <r>
      <t>Действующие кредитные карты</t>
    </r>
    <r>
      <rPr>
        <b/>
        <sz val="10"/>
        <color indexed="10"/>
        <rFont val="Arial Cyr"/>
        <charset val="204"/>
      </rPr>
      <t xml:space="preserve"> (заполните, если на предыдущий вопрос ответили "Да")</t>
    </r>
  </si>
  <si>
    <r>
      <t xml:space="preserve">Наличие поручительств, в т.ч. как владельца бизнеса или ИП </t>
    </r>
    <r>
      <rPr>
        <b/>
        <sz val="10"/>
        <color indexed="10"/>
        <rFont val="Arial Cyr"/>
        <charset val="204"/>
      </rPr>
      <t>(заполните если на предыдущий вопрос ответили "Да")</t>
    </r>
  </si>
  <si>
    <r>
      <t xml:space="preserve">Погашенные кредиты </t>
    </r>
    <r>
      <rPr>
        <b/>
        <sz val="10"/>
        <color indexed="10"/>
        <rFont val="Arial Cyr"/>
        <charset val="204"/>
      </rPr>
      <t>(заполните, если на предыдущий вопрос ответили "Да")</t>
    </r>
  </si>
  <si>
    <r>
      <t>Фактический адрес</t>
    </r>
    <r>
      <rPr>
        <b/>
        <sz val="9"/>
        <color indexed="29"/>
        <rFont val="Arial Cyr"/>
        <charset val="204"/>
      </rPr>
      <t xml:space="preserve"> </t>
    </r>
    <r>
      <rPr>
        <b/>
        <sz val="8"/>
        <color indexed="29"/>
        <rFont val="Arial Cyr"/>
        <charset val="204"/>
      </rPr>
      <t>(заполнить, если не совпадает с адресом регистрации)</t>
    </r>
  </si>
  <si>
    <t>"Коммерческая недвижимость"</t>
  </si>
  <si>
    <t>Рубли</t>
  </si>
  <si>
    <t>Персональные данные                                    Солидарного Заемщика (1):</t>
  </si>
  <si>
    <t>Персональные данные                                    Солидарного Заемщика (2):</t>
  </si>
  <si>
    <r>
      <t>Дата рождения</t>
    </r>
    <r>
      <rPr>
        <sz val="9"/>
        <rFont val="Arial Cyr"/>
        <charset val="204"/>
      </rPr>
      <t xml:space="preserve"> (дд/мм/гггг)</t>
    </r>
  </si>
  <si>
    <r>
      <t xml:space="preserve">Номер домашнего телефона с кодом                                  </t>
    </r>
    <r>
      <rPr>
        <i/>
        <sz val="8"/>
        <rFont val="Arial Cyr"/>
        <charset val="204"/>
      </rPr>
      <t>(по фактическому  адресу проживания)</t>
    </r>
  </si>
  <si>
    <r>
      <t xml:space="preserve">Номер домашнего телефона с кодом                                         </t>
    </r>
    <r>
      <rPr>
        <i/>
        <sz val="8"/>
        <rFont val="Arial Cyr"/>
        <charset val="204"/>
      </rPr>
      <t>(по адресу регистрации)</t>
    </r>
  </si>
  <si>
    <r>
      <t>Дата приема в организацию</t>
    </r>
    <r>
      <rPr>
        <b/>
        <sz val="9"/>
        <color indexed="10"/>
        <rFont val="Arial Cyr"/>
        <charset val="204"/>
      </rPr>
      <t xml:space="preserve"> </t>
    </r>
    <r>
      <rPr>
        <i/>
        <sz val="9"/>
        <rFont val="Arial Cyr"/>
        <charset val="204"/>
      </rPr>
      <t>(мес./год)</t>
    </r>
  </si>
  <si>
    <r>
      <t>Дата приема в организацию</t>
    </r>
    <r>
      <rPr>
        <b/>
        <sz val="9"/>
        <color indexed="10"/>
        <rFont val="Arial Cyr"/>
        <charset val="204"/>
      </rPr>
      <t xml:space="preserve">  </t>
    </r>
    <r>
      <rPr>
        <i/>
        <sz val="9"/>
        <rFont val="Arial Cyr"/>
        <charset val="204"/>
      </rPr>
      <t>(мес./год)</t>
    </r>
  </si>
  <si>
    <r>
      <t>Дата приобретения</t>
    </r>
    <r>
      <rPr>
        <b/>
        <i/>
        <sz val="9"/>
        <rFont val="Arial Cyr"/>
        <charset val="204"/>
      </rPr>
      <t xml:space="preserve"> </t>
    </r>
    <r>
      <rPr>
        <i/>
        <sz val="9"/>
        <rFont val="Arial Cyr"/>
        <charset val="204"/>
      </rPr>
      <t>(мес. / год)</t>
    </r>
  </si>
  <si>
    <t>Дата рождения (дд/мм/гггг)</t>
  </si>
  <si>
    <r>
      <t xml:space="preserve">Сумма первоначального взноса                                           </t>
    </r>
    <r>
      <rPr>
        <b/>
        <i/>
        <sz val="9"/>
        <color indexed="62"/>
        <rFont val="Arial Cyr"/>
        <charset val="204"/>
      </rPr>
      <t>(Рубли / Доллары США / Евро)</t>
    </r>
  </si>
  <si>
    <r>
      <t xml:space="preserve">Сумма кредита </t>
    </r>
    <r>
      <rPr>
        <b/>
        <i/>
        <sz val="9"/>
        <color indexed="18"/>
        <rFont val="Arial Cyr"/>
        <charset val="204"/>
      </rPr>
      <t>(</t>
    </r>
    <r>
      <rPr>
        <b/>
        <i/>
        <sz val="9"/>
        <color indexed="18"/>
        <rFont val="Arial Cyr"/>
        <charset val="204"/>
      </rPr>
      <t>Рубли</t>
    </r>
    <r>
      <rPr>
        <b/>
        <i/>
        <sz val="9"/>
        <color indexed="62"/>
        <rFont val="Arial Cyr"/>
        <charset val="204"/>
      </rPr>
      <t xml:space="preserve"> / Доллары США / Евро)</t>
    </r>
  </si>
  <si>
    <r>
      <t>Срок кредита</t>
    </r>
    <r>
      <rPr>
        <b/>
        <i/>
        <sz val="9"/>
        <color indexed="18"/>
        <rFont val="Arial Cyr"/>
        <charset val="204"/>
      </rPr>
      <t xml:space="preserve"> (в мес.)</t>
    </r>
  </si>
  <si>
    <r>
      <t xml:space="preserve">Страхование риска утраты или ограничения права собственности, имущественное страхование                 </t>
    </r>
    <r>
      <rPr>
        <i/>
        <sz val="8"/>
        <rFont val="Arial Cyr"/>
        <charset val="204"/>
      </rPr>
      <t>(по желанию Заемщика)</t>
    </r>
  </si>
  <si>
    <r>
      <t>Параметры запрашиваемого кредита, а также данные  заемщика соответствуют требованиям программы ТП «Новостройка»</t>
    </r>
    <r>
      <rPr>
        <i/>
        <sz val="10"/>
        <color indexed="12"/>
        <rFont val="Calibri"/>
        <family val="2"/>
        <charset val="204"/>
      </rPr>
      <t>/ ТП «Квартирный вопрос»/ ТП «Коммерческая недвижимость»</t>
    </r>
    <r>
      <rPr>
        <sz val="10"/>
        <rFont val="Calibri"/>
        <family val="2"/>
        <charset val="204"/>
      </rPr>
      <t xml:space="preserve">
• Финансовое положение – хорошее.
• Качество обслуживания долга – хорошее.
• Категория качества ПОС – II.
До регистрации закладной:                                                                                                                                                                                                                        
</t>
    </r>
    <r>
      <rPr>
        <sz val="10"/>
        <rFont val="Calibri"/>
        <family val="2"/>
        <charset val="204"/>
      </rPr>
      <t xml:space="preserve">• Ссуда подлежит отнесению в ПОС "ПОСИП_30_Сс_Необ_М" </t>
    </r>
    <r>
      <rPr>
        <i/>
        <sz val="10"/>
        <rFont val="Calibri"/>
        <family val="2"/>
        <charset val="204"/>
      </rPr>
      <t>/  "</t>
    </r>
    <r>
      <rPr>
        <i/>
        <sz val="10"/>
        <color indexed="12"/>
        <rFont val="Calibri"/>
        <family val="2"/>
        <charset val="204"/>
      </rPr>
      <t xml:space="preserve">ПОСИП_30_Сс_Необ". </t>
    </r>
    <r>
      <rPr>
        <sz val="10"/>
        <color indexed="9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04"/>
      </rPr>
      <t xml:space="preserve">• Ставка резервирования – 3%.                                                                                                                                                                                                                                                                                                                                                             После регистрации закладной:                                                                                                                                                                                                                        
• Ссуда подлежит отнесению в ПОС "ПОСИП_30_Сс_Об_М" </t>
    </r>
    <r>
      <rPr>
        <i/>
        <sz val="10"/>
        <color indexed="12"/>
        <rFont val="Calibri"/>
        <family val="2"/>
        <charset val="204"/>
      </rPr>
      <t xml:space="preserve">/  "ПОСИП_30_Сс_Об".      </t>
    </r>
    <r>
      <rPr>
        <sz val="10"/>
        <color indexed="9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04"/>
      </rPr>
      <t xml:space="preserve">• Ставка резервирования – 1,5%.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12"/>
        <rFont val="Calibri"/>
        <family val="2"/>
        <charset val="204"/>
      </rPr>
      <t xml:space="preserve">или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Ссуда подлежит отнесению в ПОС "ПОСИП_30_Сс_Об_М" /  "ПОСИП_30_Сс_Об".                                                                                                                                                                                         • Ставка резервирования – 1,5%.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</si>
  <si>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Подтверждение:</t>
  </si>
  <si>
    <t>Подтверждено</t>
  </si>
  <si>
    <t>Нет информации</t>
  </si>
  <si>
    <t>Прочие факторы по Заемщику / Созаемщикам (негативная информация и т.п.)</t>
  </si>
  <si>
    <t>Рекомендуем воздержаться</t>
  </si>
  <si>
    <t>от</t>
  </si>
  <si>
    <t>В случае страхового происшествия, затрагивающего Вашу жизнь и здоровье, временную потерю работы – Ваши обязательства  исполнит страховая компания:</t>
  </si>
  <si>
    <t>·  Страховка затрагивающая Вашу жизнь и здоровье оплачивается один раз в год на протяжении всего срока кредитования; страховка затрагивающая временную потерю Вами работы оплачивается 1 раз, в день выдачи кредита, сразу на 3 года вперед, что позволит Вам чувствовать себя защищенным на годы вперед</t>
  </si>
  <si>
    <t>созаемщики</t>
  </si>
  <si>
    <t>·      Срок действия справок о доходах – 1 месяц;</t>
  </si>
  <si>
    <t>Выбираем город:</t>
  </si>
  <si>
    <t>Москва</t>
  </si>
  <si>
    <t>Санкт-Петербург</t>
  </si>
  <si>
    <t>Калининград</t>
  </si>
  <si>
    <t>Обнинск</t>
  </si>
  <si>
    <t>__________________________ (подпись)</t>
  </si>
  <si>
    <t>Белов А.А</t>
  </si>
  <si>
    <t>Метлов В.В.</t>
  </si>
  <si>
    <t>Моргачева Д.Н.</t>
  </si>
  <si>
    <t>ОАО АКБ «Балтика»</t>
  </si>
  <si>
    <t>Управляющий операционным офисом "Обнинский"</t>
  </si>
  <si>
    <t>Заместитель управляющего операционным офисом "Калининградский"</t>
  </si>
  <si>
    <t>(495) 984-55-55 (доб. 5565 или 5566)</t>
  </si>
  <si>
    <t>(495) 984-55-55 (доб. 1192 или 1128 ), (812)335-22-85, (812)335-52-85</t>
  </si>
  <si>
    <t>(495) 984-55-55 (доб. 1211), (4012) 992-078</t>
  </si>
  <si>
    <t>(495) 984-55-55 (доб. 5495 или 5496)</t>
  </si>
  <si>
    <t>Если у вас возникнут какие-либо вопросы, пожалуйста, свяжитесь с нашими специалистами по телефону</t>
  </si>
  <si>
    <t xml:space="preserve">  </t>
  </si>
  <si>
    <t xml:space="preserve"> Заместитель Председателя Правления </t>
  </si>
  <si>
    <t xml:space="preserve"> Заместитель Председателя Правления</t>
  </si>
  <si>
    <t>Белов А.А.</t>
  </si>
  <si>
    <t>ОАО Группа ДВМ</t>
  </si>
  <si>
    <t>ГК Территория</t>
  </si>
  <si>
    <t>ООО Октан-сервис</t>
  </si>
  <si>
    <t>ООО Аконд-Строй</t>
  </si>
  <si>
    <t>ФИО:</t>
  </si>
  <si>
    <t>Должность:</t>
  </si>
  <si>
    <t>Регион:</t>
  </si>
  <si>
    <t>Программа кредитования</t>
  </si>
  <si>
    <t>Квартира/ Офис</t>
  </si>
  <si>
    <r>
      <t xml:space="preserve">Совпадает с адресом регистрации
</t>
    </r>
    <r>
      <rPr>
        <b/>
        <sz val="8"/>
        <color indexed="10"/>
        <rFont val="Arial Cyr"/>
        <charset val="204"/>
      </rPr>
      <t>(выбор из списка)</t>
    </r>
  </si>
  <si>
    <r>
      <t>Остаток долга</t>
    </r>
    <r>
      <rPr>
        <b/>
        <i/>
        <sz val="8"/>
        <rFont val="Arial Cyr"/>
        <charset val="204"/>
      </rPr>
      <t xml:space="preserve"> </t>
    </r>
    <r>
      <rPr>
        <i/>
        <sz val="8"/>
        <rFont val="Arial Cyr"/>
        <charset val="204"/>
      </rPr>
      <t>(эквивалент в руб.)</t>
    </r>
  </si>
  <si>
    <r>
      <t xml:space="preserve">Есть ли действующие кредитные
карты? </t>
    </r>
    <r>
      <rPr>
        <b/>
        <sz val="9"/>
        <color indexed="10"/>
        <rFont val="Arial Cyr"/>
        <charset val="204"/>
      </rPr>
      <t>(выбор из списка)</t>
    </r>
  </si>
  <si>
    <t>Кредитный лимит и валюта</t>
  </si>
  <si>
    <r>
      <t xml:space="preserve">Отношение к воинской службе </t>
    </r>
    <r>
      <rPr>
        <b/>
        <sz val="9"/>
        <color indexed="10"/>
        <rFont val="Arial Cyr"/>
        <charset val="204"/>
      </rPr>
      <t xml:space="preserve"> (выбор из списка)</t>
    </r>
  </si>
  <si>
    <r>
      <t>Второй документ</t>
    </r>
    <r>
      <rPr>
        <b/>
        <sz val="9"/>
        <color indexed="10"/>
        <rFont val="Arial Cyr"/>
        <charset val="204"/>
      </rPr>
      <t xml:space="preserve"> (выбор из списка)</t>
    </r>
  </si>
  <si>
    <r>
      <t xml:space="preserve">Ваши доходы по основному месту работы                    </t>
    </r>
    <r>
      <rPr>
        <i/>
        <sz val="8"/>
        <rFont val="Arial Cyr"/>
        <charset val="204"/>
      </rPr>
      <t>(после налогообложения)</t>
    </r>
  </si>
  <si>
    <r>
      <t xml:space="preserve">Ваши доходы от работы по совместительству              </t>
    </r>
    <r>
      <rPr>
        <i/>
        <sz val="8"/>
        <rFont val="Arial Cyr"/>
        <charset val="204"/>
      </rPr>
      <t>(после налогообложения)</t>
    </r>
  </si>
  <si>
    <t>Новостройка</t>
  </si>
  <si>
    <t>SetlGroup</t>
  </si>
  <si>
    <t>Метриум Групп</t>
  </si>
  <si>
    <t>ООО Мегаполис-Развитие</t>
  </si>
  <si>
    <t>ИНКОМ-Недвижимость</t>
  </si>
  <si>
    <t>ООО Ресурс</t>
  </si>
  <si>
    <t>ЭкостройСистема</t>
  </si>
  <si>
    <t>ЗАО Полар</t>
  </si>
  <si>
    <t>•        В случае если недвижимость будет оформляться в собственность одного из супругов необходимо будет предоставить в Банк на сделку нотариально оформленное согласие второго супруга на приобретение недвижимости, получение кредита в Банке и передачу впоследствии приобретаемой недвижимости в залог Банку;</t>
  </si>
  <si>
    <t>Ярославль</t>
  </si>
  <si>
    <t>Ростов-на-Дону</t>
  </si>
  <si>
    <t>Волков И.П.</t>
  </si>
  <si>
    <t>Региональный директор управления развития банковской сети</t>
  </si>
  <si>
    <t>Копысов В.В.</t>
  </si>
  <si>
    <t>Директор филиала в г. Ростов-на-Дону</t>
  </si>
  <si>
    <t>(495) 984-55-55 (доб. 1305), (863)227-30-15, 227-30-19</t>
  </si>
  <si>
    <t>(495) 984-55-55 (доб. 5552)</t>
  </si>
  <si>
    <t xml:space="preserve">                                                                                                              Дюжева М.Г.                                </t>
  </si>
  <si>
    <t xml:space="preserve">                                                                                                              Николаев Д.А.                                </t>
  </si>
  <si>
    <t>Главмосстрой</t>
  </si>
  <si>
    <t>О2 Development</t>
  </si>
  <si>
    <t xml:space="preserve">                                                                                                              Ким Д.В.                                </t>
  </si>
  <si>
    <t>Ким Д.В.</t>
  </si>
  <si>
    <t>Новостройка - Апартаменты</t>
  </si>
  <si>
    <t>Приобретение апартаментов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</si>
</sst>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р.&quot;"/>
    <numFmt numFmtId="165" formatCode="#,##0.00&quot;р.&quot;"/>
    <numFmt numFmtId="166" formatCode="#,##0_р_."/>
    <numFmt numFmtId="167" formatCode="0.0%"/>
    <numFmt numFmtId="168" formatCode="yyyy"/>
    <numFmt numFmtId="169" formatCode="[$-F800]dddd\,\ mmmm\ dd\,\ yyyy"/>
    <numFmt numFmtId="170" formatCode="[&lt;=9999999]###\-####;\(###\)\ ###\-####"/>
    <numFmt numFmtId="171" formatCode="#,##0&quot; &quot;&quot;р.&quot;"/>
  </numFmts>
  <fonts count="172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  <charset val="204"/>
    </font>
    <font>
      <b/>
      <i/>
      <sz val="11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2"/>
      <name val="Times New Roman CYR"/>
      <family val="1"/>
      <charset val="204"/>
    </font>
    <font>
      <sz val="10"/>
      <name val="Arial Cyr"/>
      <charset val="204"/>
    </font>
    <font>
      <sz val="10"/>
      <color indexed="10"/>
      <name val="Times New Roman CYR"/>
      <family val="1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b/>
      <u/>
      <sz val="10"/>
      <name val="Calibri"/>
      <family val="2"/>
      <charset val="204"/>
    </font>
    <font>
      <i/>
      <sz val="9"/>
      <color indexed="56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Georgia"/>
      <family val="1"/>
      <charset val="204"/>
    </font>
    <font>
      <b/>
      <sz val="11"/>
      <name val="Times New Roman"/>
      <family val="1"/>
      <charset val="204"/>
    </font>
    <font>
      <b/>
      <sz val="10"/>
      <name val="Georgia"/>
      <family val="1"/>
      <charset val="204"/>
    </font>
    <font>
      <b/>
      <sz val="8"/>
      <name val="Georgia"/>
      <family val="1"/>
      <charset val="204"/>
    </font>
    <font>
      <sz val="8"/>
      <name val="Georgia"/>
      <family val="1"/>
      <charset val="204"/>
    </font>
    <font>
      <u/>
      <sz val="10"/>
      <name val="Georgia"/>
      <family val="1"/>
      <charset val="204"/>
    </font>
    <font>
      <b/>
      <i/>
      <sz val="8"/>
      <name val="Georgia"/>
      <family val="1"/>
      <charset val="204"/>
    </font>
    <font>
      <sz val="5"/>
      <name val="Georgia"/>
      <family val="1"/>
      <charset val="204"/>
    </font>
    <font>
      <sz val="6"/>
      <name val="Georgia"/>
      <family val="1"/>
      <charset val="204"/>
    </font>
    <font>
      <sz val="12"/>
      <name val="Georgia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Georgia"/>
      <family val="1"/>
      <charset val="204"/>
    </font>
    <font>
      <b/>
      <sz val="12"/>
      <name val="Georgia"/>
      <family val="1"/>
      <charset val="204"/>
    </font>
    <font>
      <b/>
      <sz val="20"/>
      <name val="Arial"/>
      <family val="2"/>
      <charset val="204"/>
    </font>
    <font>
      <sz val="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9"/>
      <name val="Arial Cyr"/>
      <charset val="204"/>
    </font>
    <font>
      <b/>
      <sz val="9"/>
      <color indexed="10"/>
      <name val="Arial Cyr"/>
      <charset val="204"/>
    </font>
    <font>
      <b/>
      <sz val="10"/>
      <color indexed="10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8"/>
      <color indexed="10"/>
      <name val="Arial Cyr"/>
      <charset val="204"/>
    </font>
    <font>
      <b/>
      <i/>
      <sz val="8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16"/>
      <name val="Arial"/>
      <family val="2"/>
      <charset val="204"/>
    </font>
    <font>
      <b/>
      <sz val="22"/>
      <name val="Arial"/>
      <family val="2"/>
      <charset val="204"/>
    </font>
    <font>
      <sz val="12"/>
      <name val="Arial Cyr"/>
      <charset val="204"/>
    </font>
    <font>
      <b/>
      <sz val="9"/>
      <name val="Times New Roman CYR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i/>
      <sz val="8"/>
      <name val="Times New Roman CYR"/>
      <charset val="204"/>
    </font>
    <font>
      <sz val="10"/>
      <color indexed="9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i/>
      <sz val="10"/>
      <color indexed="12"/>
      <name val="Calibri"/>
      <family val="2"/>
      <charset val="204"/>
    </font>
    <font>
      <i/>
      <sz val="10"/>
      <name val="Calibri"/>
      <family val="2"/>
      <charset val="204"/>
    </font>
    <font>
      <b/>
      <i/>
      <sz val="9"/>
      <color indexed="62"/>
      <name val="Arial Cyr"/>
      <charset val="204"/>
    </font>
    <font>
      <sz val="8"/>
      <color indexed="8"/>
      <name val="Times New Roman"/>
      <family val="1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9"/>
      <color indexed="29"/>
      <name val="Arial Cyr"/>
      <charset val="204"/>
    </font>
    <font>
      <b/>
      <sz val="8"/>
      <color indexed="29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i/>
      <sz val="9"/>
      <color indexed="18"/>
      <name val="Arial Cyr"/>
      <charset val="204"/>
    </font>
    <font>
      <b/>
      <sz val="9"/>
      <name val="Georgia"/>
      <family val="1"/>
      <charset val="204"/>
    </font>
    <font>
      <b/>
      <sz val="8"/>
      <name val="Cambria"/>
      <family val="1"/>
      <charset val="204"/>
    </font>
    <font>
      <sz val="6"/>
      <name val="Cambria"/>
      <family val="1"/>
      <charset val="204"/>
    </font>
    <font>
      <b/>
      <i/>
      <sz val="9"/>
      <name val="Georgia"/>
      <family val="1"/>
      <charset val="204"/>
    </font>
    <font>
      <sz val="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0"/>
      <name val="Arial Cyr"/>
      <charset val="204"/>
    </font>
    <font>
      <sz val="9"/>
      <color theme="0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</font>
    <font>
      <sz val="10"/>
      <color theme="0"/>
      <name val="Times New Roman CYR"/>
      <family val="1"/>
      <charset val="204"/>
    </font>
    <font>
      <b/>
      <sz val="10"/>
      <name val="Calibri"/>
      <family val="2"/>
      <charset val="204"/>
      <scheme val="minor"/>
    </font>
    <font>
      <b/>
      <u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</font>
    <font>
      <sz val="11"/>
      <color theme="3" tint="-0.499984740745262"/>
      <name val="Calibri"/>
      <family val="2"/>
      <charset val="204"/>
      <scheme val="minor"/>
    </font>
    <font>
      <b/>
      <sz val="9"/>
      <color indexed="10"/>
      <name val="Calibri"/>
      <family val="2"/>
      <charset val="204"/>
      <scheme val="minor"/>
    </font>
    <font>
      <sz val="8"/>
      <color theme="0"/>
      <name val="Arial Cyr"/>
      <charset val="204"/>
    </font>
    <font>
      <sz val="9"/>
      <color theme="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rgb="FF000080"/>
      <name val="Georgia"/>
      <family val="1"/>
      <charset val="204"/>
    </font>
    <font>
      <sz val="10"/>
      <color rgb="FFFF0000"/>
      <name val="Arial Cyr"/>
      <charset val="204"/>
    </font>
    <font>
      <b/>
      <i/>
      <sz val="14"/>
      <name val="Calibri"/>
      <family val="2"/>
      <charset val="204"/>
      <scheme val="minor"/>
    </font>
    <font>
      <sz val="8"/>
      <color rgb="FFFF0000"/>
      <name val="Arial Cyr"/>
      <charset val="204"/>
    </font>
    <font>
      <sz val="9"/>
      <color rgb="FFFF0000"/>
      <name val="Calibri"/>
      <family val="2"/>
      <charset val="204"/>
    </font>
    <font>
      <b/>
      <sz val="11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  <font>
      <b/>
      <u/>
      <sz val="10"/>
      <color theme="4" tint="-0.499984740745262"/>
      <name val="Calibri"/>
      <family val="2"/>
      <charset val="204"/>
      <scheme val="minor"/>
    </font>
    <font>
      <sz val="10"/>
      <color theme="4" tint="-0.499984740745262"/>
      <name val="Calibri"/>
      <family val="2"/>
      <charset val="204"/>
      <scheme val="minor"/>
    </font>
    <font>
      <b/>
      <i/>
      <sz val="8"/>
      <color theme="4" tint="-0.499984740745262"/>
      <name val="Calibri"/>
      <family val="2"/>
      <charset val="204"/>
      <scheme val="minor"/>
    </font>
    <font>
      <i/>
      <sz val="8"/>
      <color theme="4" tint="-0.499984740745262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b/>
      <u/>
      <sz val="12"/>
      <color theme="4" tint="-0.499984740745262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7"/>
      <color rgb="FFFF0000"/>
      <name val="Times New Roman"/>
      <family val="1"/>
      <charset val="204"/>
    </font>
    <font>
      <sz val="8"/>
      <color rgb="FFFF0000"/>
      <name val="Times"/>
      <family val="1"/>
    </font>
    <font>
      <b/>
      <sz val="9"/>
      <color rgb="FFFF0000"/>
      <name val="Arial Cyr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80"/>
      <name val="Georgia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8"/>
      <color theme="4" tint="-0.249977111117893"/>
      <name val="Calibri"/>
      <family val="2"/>
      <charset val="204"/>
      <scheme val="minor"/>
    </font>
    <font>
      <b/>
      <u/>
      <sz val="12"/>
      <color theme="4" tint="-0.249977111117893"/>
      <name val="Calibri"/>
      <family val="2"/>
      <charset val="204"/>
      <scheme val="minor"/>
    </font>
    <font>
      <b/>
      <u/>
      <sz val="11"/>
      <color theme="4" tint="-0.249977111117893"/>
      <name val="Calibri"/>
      <family val="2"/>
      <charset val="204"/>
      <scheme val="minor"/>
    </font>
    <font>
      <b/>
      <sz val="12"/>
      <color theme="3" tint="-0.499984740745262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b/>
      <sz val="10"/>
      <color theme="0"/>
      <name val="Georgia"/>
      <family val="1"/>
      <charset val="204"/>
    </font>
    <font>
      <sz val="6"/>
      <color theme="0"/>
      <name val="Cambria"/>
      <family val="1"/>
      <charset val="204"/>
    </font>
    <font>
      <sz val="6"/>
      <color theme="0"/>
      <name val="Georgia"/>
      <family val="1"/>
      <charset val="204"/>
    </font>
    <font>
      <sz val="7"/>
      <color theme="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u val="singleAccounting"/>
      <sz val="10"/>
      <name val="Times New Roman CYR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206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97" fillId="0" borderId="0"/>
    <xf numFmtId="0" fontId="98" fillId="0" borderId="0"/>
    <xf numFmtId="0" fontId="28" fillId="0" borderId="0"/>
    <xf numFmtId="0" fontId="1" fillId="0" borderId="0"/>
    <xf numFmtId="0" fontId="10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090">
    <xf numFmtId="0" fontId="0" fillId="0" borderId="0" xfId="0"/>
    <xf numFmtId="0" fontId="0" fillId="0" borderId="0" xfId="0" applyFill="1" applyBorder="1"/>
    <xf numFmtId="0" fontId="0" fillId="24" borderId="10" xfId="0" applyFill="1" applyBorder="1" applyAlignment="1">
      <alignment horizontal="center" wrapText="1"/>
    </xf>
    <xf numFmtId="0" fontId="0" fillId="24" borderId="11" xfId="0" applyFill="1" applyBorder="1" applyAlignment="1">
      <alignment horizontal="center" wrapText="1"/>
    </xf>
    <xf numFmtId="0" fontId="0" fillId="24" borderId="12" xfId="0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24" borderId="13" xfId="0" applyFill="1" applyBorder="1" applyAlignment="1">
      <alignment horizontal="center" wrapText="1"/>
    </xf>
    <xf numFmtId="0" fontId="0" fillId="24" borderId="14" xfId="0" applyFill="1" applyBorder="1" applyAlignment="1">
      <alignment horizontal="center" wrapText="1"/>
    </xf>
    <xf numFmtId="0" fontId="0" fillId="25" borderId="14" xfId="0" applyFill="1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0" fillId="24" borderId="15" xfId="0" applyFill="1" applyBorder="1" applyAlignment="1">
      <alignment horizontal="center" wrapText="1"/>
    </xf>
    <xf numFmtId="0" fontId="0" fillId="25" borderId="16" xfId="0" applyFill="1" applyBorder="1"/>
    <xf numFmtId="0" fontId="0" fillId="25" borderId="17" xfId="0" applyFill="1" applyBorder="1"/>
    <xf numFmtId="0" fontId="0" fillId="25" borderId="18" xfId="0" applyFill="1" applyBorder="1"/>
    <xf numFmtId="0" fontId="0" fillId="25" borderId="19" xfId="0" applyFill="1" applyBorder="1"/>
    <xf numFmtId="0" fontId="0" fillId="25" borderId="20" xfId="0" applyFill="1" applyBorder="1"/>
    <xf numFmtId="0" fontId="0" fillId="25" borderId="16" xfId="0" applyFill="1" applyBorder="1" applyAlignment="1">
      <alignment horizontal="center" wrapText="1"/>
    </xf>
    <xf numFmtId="0" fontId="0" fillId="26" borderId="21" xfId="0" applyFill="1" applyBorder="1" applyAlignment="1">
      <alignment wrapText="1"/>
    </xf>
    <xf numFmtId="0" fontId="0" fillId="26" borderId="22" xfId="0" applyFill="1" applyBorder="1" applyAlignment="1">
      <alignment wrapText="1"/>
    </xf>
    <xf numFmtId="0" fontId="0" fillId="24" borderId="17" xfId="0" applyFill="1" applyBorder="1" applyAlignment="1">
      <alignment horizontal="center" wrapText="1"/>
    </xf>
    <xf numFmtId="0" fontId="0" fillId="25" borderId="18" xfId="0" applyFill="1" applyBorder="1" applyAlignment="1">
      <alignment horizontal="center" wrapText="1"/>
    </xf>
    <xf numFmtId="0" fontId="0" fillId="25" borderId="23" xfId="0" applyFill="1" applyBorder="1" applyAlignment="1">
      <alignment horizontal="center" wrapText="1"/>
    </xf>
    <xf numFmtId="0" fontId="0" fillId="24" borderId="24" xfId="0" applyFill="1" applyBorder="1" applyAlignment="1">
      <alignment horizontal="center" wrapText="1"/>
    </xf>
    <xf numFmtId="0" fontId="0" fillId="24" borderId="19" xfId="0" applyFill="1" applyBorder="1" applyAlignment="1">
      <alignment horizontal="center" wrapText="1"/>
    </xf>
    <xf numFmtId="0" fontId="0" fillId="24" borderId="19" xfId="0" applyFill="1" applyBorder="1" applyAlignment="1">
      <alignment wrapText="1"/>
    </xf>
    <xf numFmtId="0" fontId="0" fillId="24" borderId="25" xfId="0" applyFill="1" applyBorder="1" applyAlignment="1">
      <alignment vertical="center" wrapText="1"/>
    </xf>
    <xf numFmtId="0" fontId="0" fillId="24" borderId="20" xfId="0" applyFill="1" applyBorder="1" applyAlignment="1">
      <alignment horizontal="center" wrapText="1"/>
    </xf>
    <xf numFmtId="0" fontId="7" fillId="27" borderId="26" xfId="0" applyFont="1" applyFill="1" applyBorder="1" applyAlignment="1">
      <alignment horizontal="center"/>
    </xf>
    <xf numFmtId="0" fontId="7" fillId="27" borderId="27" xfId="0" applyFont="1" applyFill="1" applyBorder="1" applyAlignment="1">
      <alignment horizontal="center"/>
    </xf>
    <xf numFmtId="0" fontId="0" fillId="24" borderId="28" xfId="0" applyFill="1" applyBorder="1" applyAlignment="1">
      <alignment horizontal="center" wrapText="1"/>
    </xf>
    <xf numFmtId="0" fontId="0" fillId="25" borderId="29" xfId="0" applyFill="1" applyBorder="1" applyAlignment="1">
      <alignment horizontal="center" wrapText="1"/>
    </xf>
    <xf numFmtId="0" fontId="0" fillId="24" borderId="30" xfId="0" applyFill="1" applyBorder="1" applyAlignment="1">
      <alignment horizontal="center" wrapText="1"/>
    </xf>
    <xf numFmtId="0" fontId="0" fillId="24" borderId="31" xfId="0" applyFill="1" applyBorder="1" applyAlignment="1">
      <alignment horizontal="center" wrapText="1"/>
    </xf>
    <xf numFmtId="0" fontId="0" fillId="25" borderId="32" xfId="0" applyFill="1" applyBorder="1" applyAlignment="1">
      <alignment horizontal="center" wrapText="1"/>
    </xf>
    <xf numFmtId="0" fontId="0" fillId="24" borderId="28" xfId="0" applyFill="1" applyBorder="1"/>
    <xf numFmtId="0" fontId="0" fillId="24" borderId="33" xfId="0" applyFill="1" applyBorder="1" applyAlignment="1">
      <alignment horizontal="center" wrapText="1"/>
    </xf>
    <xf numFmtId="0" fontId="2" fillId="24" borderId="20" xfId="0" applyFont="1" applyFill="1" applyBorder="1" applyAlignment="1">
      <alignment vertical="center" wrapText="1"/>
    </xf>
    <xf numFmtId="0" fontId="0" fillId="25" borderId="32" xfId="0" applyFill="1" applyBorder="1" applyAlignment="1">
      <alignment horizontal="center"/>
    </xf>
    <xf numFmtId="0" fontId="0" fillId="24" borderId="34" xfId="0" applyFill="1" applyBorder="1" applyAlignment="1">
      <alignment horizontal="center" wrapText="1"/>
    </xf>
    <xf numFmtId="0" fontId="0" fillId="24" borderId="35" xfId="0" applyFill="1" applyBorder="1" applyAlignment="1">
      <alignment horizontal="center" wrapText="1"/>
    </xf>
    <xf numFmtId="0" fontId="7" fillId="28" borderId="26" xfId="0" applyFont="1" applyFill="1" applyBorder="1" applyAlignment="1">
      <alignment horizontal="left" vertical="center"/>
    </xf>
    <xf numFmtId="0" fontId="0" fillId="24" borderId="36" xfId="0" applyFill="1" applyBorder="1" applyAlignment="1">
      <alignment horizontal="center" wrapText="1"/>
    </xf>
    <xf numFmtId="0" fontId="0" fillId="24" borderId="36" xfId="0" applyFill="1" applyBorder="1" applyAlignment="1">
      <alignment wrapText="1"/>
    </xf>
    <xf numFmtId="0" fontId="0" fillId="28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0" borderId="40" xfId="0" applyBorder="1" applyAlignment="1">
      <alignment horizontal="left" vertical="center"/>
    </xf>
    <xf numFmtId="0" fontId="0" fillId="27" borderId="26" xfId="0" applyFill="1" applyBorder="1" applyAlignment="1">
      <alignment horizontal="left" vertical="center"/>
    </xf>
    <xf numFmtId="0" fontId="0" fillId="25" borderId="30" xfId="0" applyFill="1" applyBorder="1" applyAlignment="1">
      <alignment horizontal="center"/>
    </xf>
    <xf numFmtId="0" fontId="0" fillId="25" borderId="31" xfId="0" applyFill="1" applyBorder="1" applyAlignment="1">
      <alignment horizontal="center"/>
    </xf>
    <xf numFmtId="0" fontId="0" fillId="27" borderId="26" xfId="0" applyFill="1" applyBorder="1" applyAlignment="1">
      <alignment horizontal="left" vertical="center" wrapText="1"/>
    </xf>
    <xf numFmtId="0" fontId="0" fillId="25" borderId="41" xfId="0" applyFill="1" applyBorder="1" applyAlignment="1">
      <alignment horizontal="center" wrapText="1"/>
    </xf>
    <xf numFmtId="0" fontId="0" fillId="25" borderId="38" xfId="0" applyFill="1" applyBorder="1" applyAlignment="1">
      <alignment horizontal="center" wrapText="1"/>
    </xf>
    <xf numFmtId="0" fontId="0" fillId="25" borderId="39" xfId="0" applyFill="1" applyBorder="1" applyAlignment="1">
      <alignment horizontal="center" wrapText="1"/>
    </xf>
    <xf numFmtId="0" fontId="0" fillId="26" borderId="21" xfId="0" applyFill="1" applyBorder="1" applyAlignment="1">
      <alignment horizontal="left" vertical="center"/>
    </xf>
    <xf numFmtId="0" fontId="0" fillId="24" borderId="42" xfId="0" applyFill="1" applyBorder="1" applyAlignment="1">
      <alignment horizontal="center" wrapText="1"/>
    </xf>
    <xf numFmtId="0" fontId="0" fillId="24" borderId="43" xfId="0" applyFill="1" applyBorder="1" applyAlignment="1">
      <alignment horizontal="center" wrapText="1"/>
    </xf>
    <xf numFmtId="0" fontId="0" fillId="25" borderId="44" xfId="0" applyFill="1" applyBorder="1" applyAlignment="1">
      <alignment horizontal="center" wrapText="1"/>
    </xf>
    <xf numFmtId="0" fontId="0" fillId="24" borderId="45" xfId="0" applyFill="1" applyBorder="1" applyAlignment="1">
      <alignment horizontal="center" wrapText="1"/>
    </xf>
    <xf numFmtId="0" fontId="0" fillId="24" borderId="46" xfId="0" applyFill="1" applyBorder="1" applyAlignment="1">
      <alignment horizontal="center" wrapText="1"/>
    </xf>
    <xf numFmtId="0" fontId="0" fillId="25" borderId="47" xfId="0" applyFill="1" applyBorder="1" applyAlignment="1">
      <alignment horizontal="center" wrapText="1"/>
    </xf>
    <xf numFmtId="0" fontId="99" fillId="0" borderId="0" xfId="0" applyFont="1" applyAlignment="1">
      <alignment wrapText="1"/>
    </xf>
    <xf numFmtId="0" fontId="100" fillId="0" borderId="0" xfId="0" applyFont="1" applyAlignment="1">
      <alignment vertical="center"/>
    </xf>
    <xf numFmtId="0" fontId="100" fillId="0" borderId="48" xfId="0" applyFont="1" applyBorder="1" applyAlignment="1">
      <alignment horizontal="center" vertical="center"/>
    </xf>
    <xf numFmtId="0" fontId="100" fillId="0" borderId="21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1" fillId="0" borderId="0" xfId="0" applyFont="1" applyAlignment="1">
      <alignment wrapText="1"/>
    </xf>
    <xf numFmtId="0" fontId="102" fillId="0" borderId="0" xfId="39" applyFont="1" applyAlignment="1">
      <alignment vertical="top" wrapText="1"/>
    </xf>
    <xf numFmtId="0" fontId="103" fillId="30" borderId="0" xfId="41" applyFont="1" applyFill="1" applyBorder="1" applyAlignment="1">
      <alignment horizontal="left" vertical="center" wrapText="1"/>
    </xf>
    <xf numFmtId="0" fontId="104" fillId="0" borderId="0" xfId="0" applyFont="1" applyAlignment="1">
      <alignment vertical="center"/>
    </xf>
    <xf numFmtId="0" fontId="105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100" fillId="0" borderId="49" xfId="0" applyFont="1" applyBorder="1" applyAlignment="1">
      <alignment horizontal="center" vertical="center"/>
    </xf>
    <xf numFmtId="0" fontId="100" fillId="0" borderId="50" xfId="0" applyFont="1" applyBorder="1" applyAlignment="1">
      <alignment horizontal="center" vertical="center"/>
    </xf>
    <xf numFmtId="0" fontId="100" fillId="0" borderId="5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9" borderId="0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29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29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105" fillId="29" borderId="0" xfId="0" applyFont="1" applyFill="1" applyBorder="1" applyAlignment="1">
      <alignment horizontal="left" vertical="center" wrapText="1"/>
    </xf>
    <xf numFmtId="0" fontId="105" fillId="31" borderId="52" xfId="0" applyFont="1" applyFill="1" applyBorder="1" applyAlignment="1" applyProtection="1">
      <alignment horizontal="left" vertical="center"/>
      <protection hidden="1"/>
    </xf>
    <xf numFmtId="0" fontId="100" fillId="31" borderId="21" xfId="0" applyFont="1" applyFill="1" applyBorder="1" applyAlignment="1" applyProtection="1">
      <alignment horizontal="left" vertical="center"/>
      <protection hidden="1"/>
    </xf>
    <xf numFmtId="0" fontId="100" fillId="31" borderId="53" xfId="0" applyFont="1" applyFill="1" applyBorder="1" applyAlignment="1" applyProtection="1">
      <alignment horizontal="left" vertical="center"/>
      <protection hidden="1"/>
    </xf>
    <xf numFmtId="0" fontId="105" fillId="31" borderId="48" xfId="0" applyFont="1" applyFill="1" applyBorder="1" applyAlignment="1" applyProtection="1">
      <alignment horizontal="left" vertical="center"/>
      <protection hidden="1"/>
    </xf>
    <xf numFmtId="0" fontId="100" fillId="31" borderId="22" xfId="0" applyFont="1" applyFill="1" applyBorder="1" applyAlignment="1" applyProtection="1">
      <alignment horizontal="left" vertical="center"/>
      <protection hidden="1"/>
    </xf>
    <xf numFmtId="0" fontId="105" fillId="31" borderId="54" xfId="0" applyFont="1" applyFill="1" applyBorder="1" applyAlignment="1" applyProtection="1">
      <alignment horizontal="left" vertical="center"/>
      <protection hidden="1"/>
    </xf>
    <xf numFmtId="0" fontId="100" fillId="31" borderId="55" xfId="0" applyFont="1" applyFill="1" applyBorder="1" applyAlignment="1" applyProtection="1">
      <alignment horizontal="left" vertical="center"/>
      <protection hidden="1"/>
    </xf>
    <xf numFmtId="0" fontId="100" fillId="29" borderId="0" xfId="0" applyFont="1" applyFill="1" applyBorder="1" applyAlignment="1">
      <alignment horizontal="left" vertical="center"/>
    </xf>
    <xf numFmtId="0" fontId="100" fillId="29" borderId="0" xfId="0" applyFont="1" applyFill="1" applyBorder="1" applyAlignment="1" applyProtection="1">
      <alignment horizontal="left" vertical="center" wrapText="1"/>
      <protection locked="0"/>
    </xf>
    <xf numFmtId="3" fontId="106" fillId="29" borderId="0" xfId="0" applyNumberFormat="1" applyFont="1" applyFill="1" applyBorder="1" applyAlignment="1" applyProtection="1">
      <alignment horizontal="left" vertical="center"/>
      <protection locked="0"/>
    </xf>
    <xf numFmtId="0" fontId="100" fillId="0" borderId="0" xfId="0" applyFont="1" applyBorder="1" applyAlignment="1" applyProtection="1">
      <alignment horizontal="left" vertical="center"/>
      <protection locked="0"/>
    </xf>
    <xf numFmtId="165" fontId="106" fillId="31" borderId="26" xfId="0" applyNumberFormat="1" applyFont="1" applyFill="1" applyBorder="1" applyAlignment="1" applyProtection="1">
      <alignment horizontal="left" vertical="center"/>
      <protection locked="0"/>
    </xf>
    <xf numFmtId="165" fontId="106" fillId="31" borderId="26" xfId="0" applyNumberFormat="1" applyFont="1" applyFill="1" applyBorder="1" applyAlignment="1" applyProtection="1">
      <alignment horizontal="left" vertical="center"/>
      <protection hidden="1"/>
    </xf>
    <xf numFmtId="0" fontId="103" fillId="0" borderId="0" xfId="0" applyFont="1"/>
    <xf numFmtId="0" fontId="103" fillId="0" borderId="0" xfId="0" applyFont="1" applyAlignment="1">
      <alignment horizontal="left" vertical="center"/>
    </xf>
    <xf numFmtId="3" fontId="107" fillId="31" borderId="56" xfId="0" applyNumberFormat="1" applyFont="1" applyFill="1" applyBorder="1" applyAlignment="1" applyProtection="1">
      <alignment horizontal="left" vertical="center"/>
      <protection locked="0"/>
    </xf>
    <xf numFmtId="164" fontId="106" fillId="31" borderId="26" xfId="0" applyNumberFormat="1" applyFont="1" applyFill="1" applyBorder="1" applyAlignment="1" applyProtection="1">
      <alignment horizontal="left" vertical="center"/>
      <protection hidden="1"/>
    </xf>
    <xf numFmtId="0" fontId="105" fillId="31" borderId="26" xfId="0" applyFont="1" applyFill="1" applyBorder="1" applyAlignment="1" applyProtection="1">
      <alignment horizontal="left" vertical="center" wrapText="1"/>
      <protection hidden="1"/>
    </xf>
    <xf numFmtId="167" fontId="106" fillId="31" borderId="26" xfId="0" applyNumberFormat="1" applyFont="1" applyFill="1" applyBorder="1" applyAlignment="1" applyProtection="1">
      <alignment horizontal="left" vertical="center"/>
      <protection hidden="1"/>
    </xf>
    <xf numFmtId="167" fontId="105" fillId="31" borderId="26" xfId="0" applyNumberFormat="1" applyFont="1" applyFill="1" applyBorder="1" applyAlignment="1" applyProtection="1">
      <alignment horizontal="left" vertical="center"/>
      <protection hidden="1"/>
    </xf>
    <xf numFmtId="165" fontId="105" fillId="31" borderId="26" xfId="0" applyNumberFormat="1" applyFont="1" applyFill="1" applyBorder="1" applyAlignment="1" applyProtection="1">
      <alignment horizontal="left" vertical="center"/>
      <protection hidden="1"/>
    </xf>
    <xf numFmtId="0" fontId="105" fillId="31" borderId="26" xfId="0" applyFont="1" applyFill="1" applyBorder="1" applyAlignment="1" applyProtection="1">
      <alignment horizontal="left" vertical="center"/>
      <protection hidden="1"/>
    </xf>
    <xf numFmtId="164" fontId="100" fillId="31" borderId="26" xfId="0" applyNumberFormat="1" applyFont="1" applyFill="1" applyBorder="1" applyAlignment="1" applyProtection="1">
      <alignment horizontal="left" vertical="center"/>
      <protection hidden="1"/>
    </xf>
    <xf numFmtId="165" fontId="106" fillId="31" borderId="52" xfId="0" applyNumberFormat="1" applyFont="1" applyFill="1" applyBorder="1" applyAlignment="1" applyProtection="1">
      <alignment horizontal="left" vertical="center"/>
    </xf>
    <xf numFmtId="10" fontId="108" fillId="29" borderId="0" xfId="0" applyNumberFormat="1" applyFont="1" applyFill="1" applyAlignment="1" applyProtection="1">
      <alignment wrapText="1"/>
      <protection hidden="1"/>
    </xf>
    <xf numFmtId="0" fontId="108" fillId="29" borderId="0" xfId="0" applyFont="1" applyFill="1" applyAlignment="1" applyProtection="1">
      <alignment wrapText="1"/>
      <protection hidden="1"/>
    </xf>
    <xf numFmtId="3" fontId="108" fillId="29" borderId="0" xfId="0" applyNumberFormat="1" applyFont="1" applyFill="1" applyAlignment="1" applyProtection="1">
      <alignment wrapText="1"/>
      <protection hidden="1"/>
    </xf>
    <xf numFmtId="4" fontId="108" fillId="29" borderId="0" xfId="0" applyNumberFormat="1" applyFont="1" applyFill="1" applyAlignment="1" applyProtection="1">
      <alignment wrapText="1"/>
      <protection hidden="1"/>
    </xf>
    <xf numFmtId="0" fontId="109" fillId="0" borderId="0" xfId="0" applyFont="1" applyAlignment="1" applyProtection="1">
      <alignment horizontal="left" vertical="center"/>
      <protection locked="0"/>
    </xf>
    <xf numFmtId="0" fontId="109" fillId="29" borderId="0" xfId="0" applyFont="1" applyFill="1" applyBorder="1" applyAlignment="1" applyProtection="1">
      <alignment horizontal="left" vertical="center"/>
      <protection locked="0"/>
    </xf>
    <xf numFmtId="0" fontId="109" fillId="0" borderId="0" xfId="0" applyFont="1" applyBorder="1" applyAlignment="1" applyProtection="1">
      <alignment horizontal="left" vertical="center"/>
      <protection locked="0"/>
    </xf>
    <xf numFmtId="167" fontId="109" fillId="0" borderId="0" xfId="0" applyNumberFormat="1" applyFont="1" applyAlignment="1" applyProtection="1">
      <alignment horizontal="left" vertical="center"/>
      <protection locked="0"/>
    </xf>
    <xf numFmtId="165" fontId="109" fillId="0" borderId="0" xfId="0" applyNumberFormat="1" applyFont="1" applyAlignment="1" applyProtection="1">
      <alignment horizontal="left" vertical="center"/>
      <protection locked="0"/>
    </xf>
    <xf numFmtId="0" fontId="109" fillId="0" borderId="0" xfId="0" applyFont="1" applyAlignment="1">
      <alignment horizontal="left" vertical="center"/>
    </xf>
    <xf numFmtId="165" fontId="106" fillId="31" borderId="52" xfId="0" applyNumberFormat="1" applyFont="1" applyFill="1" applyBorder="1" applyAlignment="1" applyProtection="1">
      <alignment horizontal="left" vertical="center"/>
      <protection locked="0"/>
    </xf>
    <xf numFmtId="0" fontId="100" fillId="0" borderId="57" xfId="0" applyFont="1" applyFill="1" applyBorder="1" applyAlignment="1" applyProtection="1">
      <alignment vertical="center" wrapText="1"/>
      <protection locked="0"/>
    </xf>
    <xf numFmtId="0" fontId="105" fillId="0" borderId="0" xfId="0" applyFont="1" applyAlignment="1">
      <alignment horizontal="center"/>
    </xf>
    <xf numFmtId="0" fontId="100" fillId="0" borderId="0" xfId="0" applyFont="1" applyAlignment="1"/>
    <xf numFmtId="0" fontId="110" fillId="29" borderId="0" xfId="40" applyFont="1" applyFill="1" applyBorder="1" applyAlignment="1">
      <alignment vertical="center" wrapText="1"/>
    </xf>
    <xf numFmtId="0" fontId="110" fillId="29" borderId="19" xfId="40" applyFont="1" applyFill="1" applyBorder="1" applyAlignment="1">
      <alignment vertical="center" wrapText="1"/>
    </xf>
    <xf numFmtId="0" fontId="99" fillId="0" borderId="0" xfId="40" applyFont="1" applyAlignment="1">
      <alignment vertical="center"/>
    </xf>
    <xf numFmtId="0" fontId="99" fillId="31" borderId="50" xfId="40" applyFont="1" applyFill="1" applyBorder="1" applyAlignment="1">
      <alignment horizontal="center" vertical="center"/>
    </xf>
    <xf numFmtId="0" fontId="99" fillId="31" borderId="58" xfId="40" applyFont="1" applyFill="1" applyBorder="1" applyAlignment="1">
      <alignment horizontal="center" vertical="center"/>
    </xf>
    <xf numFmtId="0" fontId="99" fillId="31" borderId="51" xfId="40" applyFont="1" applyFill="1" applyBorder="1" applyAlignment="1">
      <alignment horizontal="center" vertical="center"/>
    </xf>
    <xf numFmtId="0" fontId="99" fillId="0" borderId="48" xfId="40" applyFont="1" applyFill="1" applyBorder="1" applyAlignment="1">
      <alignment horizontal="center" vertical="center" wrapText="1"/>
    </xf>
    <xf numFmtId="0" fontId="110" fillId="31" borderId="26" xfId="40" applyFont="1" applyFill="1" applyBorder="1" applyAlignment="1">
      <alignment horizontal="center" vertical="center" wrapText="1"/>
    </xf>
    <xf numFmtId="0" fontId="99" fillId="30" borderId="0" xfId="40" applyFont="1" applyFill="1" applyAlignment="1">
      <alignment vertical="center"/>
    </xf>
    <xf numFmtId="0" fontId="110" fillId="29" borderId="0" xfId="40" applyFont="1" applyFill="1" applyAlignment="1">
      <alignment vertical="center"/>
    </xf>
    <xf numFmtId="0" fontId="110" fillId="0" borderId="15" xfId="40" applyFont="1" applyFill="1" applyBorder="1" applyAlignment="1">
      <alignment vertical="center"/>
    </xf>
    <xf numFmtId="0" fontId="110" fillId="0" borderId="59" xfId="40" applyFont="1" applyFill="1" applyBorder="1" applyAlignment="1">
      <alignment vertical="center"/>
    </xf>
    <xf numFmtId="0" fontId="110" fillId="0" borderId="19" xfId="40" applyFont="1" applyFill="1" applyBorder="1" applyAlignment="1">
      <alignment vertical="center"/>
    </xf>
    <xf numFmtId="0" fontId="110" fillId="30" borderId="0" xfId="40" applyFont="1" applyFill="1" applyAlignment="1">
      <alignment vertical="center"/>
    </xf>
    <xf numFmtId="0" fontId="110" fillId="0" borderId="0" xfId="40" applyFont="1" applyAlignment="1">
      <alignment vertical="center"/>
    </xf>
    <xf numFmtId="0" fontId="99" fillId="29" borderId="0" xfId="40" applyFont="1" applyFill="1" applyAlignment="1">
      <alignment vertical="center"/>
    </xf>
    <xf numFmtId="0" fontId="99" fillId="29" borderId="0" xfId="40" applyFont="1" applyFill="1" applyBorder="1" applyAlignment="1">
      <alignment vertical="center"/>
    </xf>
    <xf numFmtId="0" fontId="110" fillId="31" borderId="48" xfId="40" applyFont="1" applyFill="1" applyBorder="1" applyAlignment="1">
      <alignment horizontal="center" vertical="center"/>
    </xf>
    <xf numFmtId="0" fontId="99" fillId="0" borderId="21" xfId="40" applyFont="1" applyFill="1" applyBorder="1" applyAlignment="1">
      <alignment horizontal="center" vertical="center"/>
    </xf>
    <xf numFmtId="0" fontId="99" fillId="0" borderId="22" xfId="40" applyFont="1" applyFill="1" applyBorder="1" applyAlignment="1">
      <alignment horizontal="center" vertical="center"/>
    </xf>
    <xf numFmtId="0" fontId="111" fillId="0" borderId="0" xfId="0" applyFont="1" applyAlignment="1">
      <alignment horizontal="left" vertical="center"/>
    </xf>
    <xf numFmtId="0" fontId="112" fillId="30" borderId="15" xfId="0" applyFont="1" applyFill="1" applyBorder="1" applyAlignment="1">
      <alignment horizontal="left" vertical="center" wrapText="1"/>
    </xf>
    <xf numFmtId="0" fontId="112" fillId="30" borderId="19" xfId="0" applyFont="1" applyFill="1" applyBorder="1" applyAlignment="1">
      <alignment horizontal="left" vertical="center" wrapText="1"/>
    </xf>
    <xf numFmtId="0" fontId="113" fillId="30" borderId="0" xfId="40" applyFont="1" applyFill="1" applyAlignment="1">
      <alignment vertical="center"/>
    </xf>
    <xf numFmtId="0" fontId="101" fillId="30" borderId="0" xfId="40" applyFont="1" applyFill="1" applyAlignment="1">
      <alignment vertical="center"/>
    </xf>
    <xf numFmtId="0" fontId="114" fillId="30" borderId="0" xfId="40" applyFont="1" applyFill="1" applyAlignment="1">
      <alignment vertical="center"/>
    </xf>
    <xf numFmtId="0" fontId="110" fillId="30" borderId="0" xfId="40" applyFont="1" applyFill="1" applyBorder="1" applyAlignment="1">
      <alignment vertical="center" wrapText="1"/>
    </xf>
    <xf numFmtId="0" fontId="110" fillId="30" borderId="0" xfId="40" applyFont="1" applyFill="1" applyBorder="1" applyAlignment="1">
      <alignment vertical="center"/>
    </xf>
    <xf numFmtId="0" fontId="99" fillId="30" borderId="0" xfId="40" applyFont="1" applyFill="1" applyBorder="1" applyAlignment="1">
      <alignment horizontal="left" vertical="center"/>
    </xf>
    <xf numFmtId="0" fontId="99" fillId="0" borderId="55" xfId="40" applyFont="1" applyFill="1" applyBorder="1" applyAlignment="1">
      <alignment horizontal="center" vertical="center" wrapText="1"/>
    </xf>
    <xf numFmtId="0" fontId="99" fillId="0" borderId="21" xfId="40" applyFont="1" applyFill="1" applyBorder="1" applyAlignment="1">
      <alignment horizontal="center" vertical="center" wrapText="1"/>
    </xf>
    <xf numFmtId="0" fontId="101" fillId="0" borderId="0" xfId="40" applyFont="1" applyAlignment="1">
      <alignment vertical="center"/>
    </xf>
    <xf numFmtId="0" fontId="114" fillId="0" borderId="0" xfId="40" applyFont="1" applyAlignment="1">
      <alignment vertical="center"/>
    </xf>
    <xf numFmtId="0" fontId="115" fillId="32" borderId="14" xfId="0" applyFont="1" applyFill="1" applyBorder="1" applyAlignment="1" applyProtection="1">
      <alignment vertical="center" wrapText="1"/>
      <protection hidden="1"/>
    </xf>
    <xf numFmtId="0" fontId="116" fillId="32" borderId="14" xfId="0" applyFont="1" applyFill="1" applyBorder="1" applyAlignment="1" applyProtection="1">
      <alignment vertical="center" wrapText="1"/>
      <protection hidden="1"/>
    </xf>
    <xf numFmtId="0" fontId="115" fillId="32" borderId="60" xfId="0" applyFont="1" applyFill="1" applyBorder="1" applyAlignment="1" applyProtection="1">
      <alignment vertical="center" wrapText="1"/>
      <protection hidden="1"/>
    </xf>
    <xf numFmtId="1" fontId="100" fillId="31" borderId="26" xfId="0" applyNumberFormat="1" applyFont="1" applyFill="1" applyBorder="1" applyAlignment="1" applyProtection="1">
      <alignment horizontal="left" vertical="center"/>
      <protection locked="0"/>
    </xf>
    <xf numFmtId="0" fontId="117" fillId="0" borderId="0" xfId="0" applyFont="1" applyFill="1" applyBorder="1" applyAlignment="1">
      <alignment horizontal="left" vertical="center"/>
    </xf>
    <xf numFmtId="0" fontId="117" fillId="0" borderId="0" xfId="0" applyFont="1" applyFill="1" applyBorder="1" applyAlignment="1">
      <alignment horizontal="left" vertical="center" wrapText="1"/>
    </xf>
    <xf numFmtId="0" fontId="105" fillId="0" borderId="0" xfId="0" applyFont="1" applyFill="1" applyBorder="1" applyAlignment="1">
      <alignment horizontal="left" vertical="center" wrapText="1"/>
    </xf>
    <xf numFmtId="0" fontId="105" fillId="0" borderId="0" xfId="0" applyFont="1" applyFill="1" applyBorder="1" applyAlignment="1">
      <alignment horizontal="left" vertical="top" wrapText="1"/>
    </xf>
    <xf numFmtId="0" fontId="100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3" fontId="0" fillId="0" borderId="0" xfId="0" applyNumberFormat="1"/>
    <xf numFmtId="0" fontId="100" fillId="0" borderId="53" xfId="0" applyFont="1" applyBorder="1" applyAlignment="1">
      <alignment horizontal="center" vertical="center"/>
    </xf>
    <xf numFmtId="1" fontId="34" fillId="0" borderId="14" xfId="0" applyNumberFormat="1" applyFont="1" applyBorder="1" applyAlignment="1" applyProtection="1">
      <alignment horizontal="center" vertical="center" wrapText="1"/>
      <protection hidden="1"/>
    </xf>
    <xf numFmtId="0" fontId="28" fillId="0" borderId="0" xfId="39" applyAlignment="1">
      <alignment vertical="top" wrapText="1"/>
    </xf>
    <xf numFmtId="49" fontId="46" fillId="0" borderId="0" xfId="39" applyNumberFormat="1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28" fillId="0" borderId="14" xfId="39" applyBorder="1" applyAlignment="1">
      <alignment vertical="top" wrapText="1"/>
    </xf>
    <xf numFmtId="0" fontId="28" fillId="0" borderId="0" xfId="39" applyFont="1" applyAlignment="1">
      <alignment vertical="top" wrapText="1"/>
    </xf>
    <xf numFmtId="0" fontId="59" fillId="30" borderId="14" xfId="39" applyFont="1" applyFill="1" applyBorder="1" applyAlignment="1" applyProtection="1">
      <alignment horizontal="center" vertical="top" wrapText="1"/>
      <protection locked="0"/>
    </xf>
    <xf numFmtId="0" fontId="59" fillId="30" borderId="16" xfId="39" applyFont="1" applyFill="1" applyBorder="1" applyAlignment="1" applyProtection="1">
      <alignment horizontal="center" vertical="top" wrapText="1"/>
      <protection locked="0"/>
    </xf>
    <xf numFmtId="14" fontId="59" fillId="30" borderId="14" xfId="39" applyNumberFormat="1" applyFont="1" applyFill="1" applyBorder="1" applyAlignment="1" applyProtection="1">
      <alignment horizontal="center" vertical="top" wrapText="1"/>
      <protection locked="0"/>
    </xf>
    <xf numFmtId="49" fontId="46" fillId="30" borderId="14" xfId="39" applyNumberFormat="1" applyFont="1" applyFill="1" applyBorder="1" applyAlignment="1" applyProtection="1">
      <alignment horizontal="center" vertical="top" wrapText="1"/>
      <protection locked="0"/>
    </xf>
    <xf numFmtId="0" fontId="46" fillId="30" borderId="14" xfId="39" applyFont="1" applyFill="1" applyBorder="1" applyAlignment="1" applyProtection="1">
      <alignment horizontal="center" vertical="top" wrapText="1"/>
      <protection locked="0"/>
    </xf>
    <xf numFmtId="0" fontId="46" fillId="30" borderId="16" xfId="39" applyFont="1" applyFill="1" applyBorder="1" applyAlignment="1" applyProtection="1">
      <alignment horizontal="center" vertical="top" wrapText="1"/>
      <protection locked="0"/>
    </xf>
    <xf numFmtId="49" fontId="46" fillId="0" borderId="14" xfId="39" applyNumberFormat="1" applyFont="1" applyBorder="1" applyAlignment="1" applyProtection="1">
      <alignment horizontal="center" vertical="top" wrapText="1"/>
      <protection locked="0"/>
    </xf>
    <xf numFmtId="49" fontId="46" fillId="0" borderId="16" xfId="39" applyNumberFormat="1" applyFont="1" applyBorder="1" applyAlignment="1" applyProtection="1">
      <alignment horizontal="center" vertical="top" wrapText="1"/>
      <protection locked="0"/>
    </xf>
    <xf numFmtId="49" fontId="59" fillId="0" borderId="14" xfId="39" applyNumberFormat="1" applyFont="1" applyFill="1" applyBorder="1" applyAlignment="1" applyProtection="1">
      <alignment horizontal="center" vertical="top" wrapText="1"/>
      <protection locked="0"/>
    </xf>
    <xf numFmtId="49" fontId="46" fillId="0" borderId="14" xfId="39" applyNumberFormat="1" applyFont="1" applyFill="1" applyBorder="1" applyAlignment="1" applyProtection="1">
      <alignment horizontal="center" vertical="top" wrapText="1"/>
      <protection locked="0"/>
    </xf>
    <xf numFmtId="49" fontId="46" fillId="0" borderId="16" xfId="39" applyNumberFormat="1" applyFont="1" applyFill="1" applyBorder="1" applyAlignment="1" applyProtection="1">
      <alignment horizontal="center" vertical="top" wrapText="1"/>
      <protection locked="0"/>
    </xf>
    <xf numFmtId="14" fontId="46" fillId="0" borderId="14" xfId="39" applyNumberFormat="1" applyFont="1" applyFill="1" applyBorder="1" applyAlignment="1" applyProtection="1">
      <alignment horizontal="center" vertical="top" wrapText="1"/>
      <protection locked="0"/>
    </xf>
    <xf numFmtId="0" fontId="46" fillId="0" borderId="14" xfId="39" applyFont="1" applyFill="1" applyBorder="1" applyAlignment="1" applyProtection="1">
      <alignment horizontal="center" vertical="top" wrapText="1"/>
      <protection locked="0"/>
    </xf>
    <xf numFmtId="0" fontId="46" fillId="0" borderId="16" xfId="39" applyFont="1" applyFill="1" applyBorder="1" applyAlignment="1" applyProtection="1">
      <alignment horizontal="center" vertical="top" wrapText="1"/>
      <protection locked="0"/>
    </xf>
    <xf numFmtId="1" fontId="46" fillId="0" borderId="14" xfId="39" applyNumberFormat="1" applyFont="1" applyBorder="1" applyAlignment="1" applyProtection="1">
      <alignment horizontal="center" vertical="top" wrapText="1"/>
      <protection locked="0"/>
    </xf>
    <xf numFmtId="49" fontId="46" fillId="30" borderId="16" xfId="39" applyNumberFormat="1" applyFont="1" applyFill="1" applyBorder="1" applyAlignment="1" applyProtection="1">
      <alignment horizontal="center" vertical="top" wrapText="1"/>
      <protection locked="0"/>
    </xf>
    <xf numFmtId="14" fontId="46" fillId="30" borderId="14" xfId="39" applyNumberFormat="1" applyFont="1" applyFill="1" applyBorder="1" applyAlignment="1" applyProtection="1">
      <alignment horizontal="center" vertical="top" wrapText="1"/>
      <protection locked="0"/>
    </xf>
    <xf numFmtId="0" fontId="59" fillId="0" borderId="14" xfId="39" applyFont="1" applyFill="1" applyBorder="1" applyAlignment="1" applyProtection="1">
      <alignment horizontal="center" vertical="top" wrapText="1"/>
      <protection locked="0"/>
    </xf>
    <xf numFmtId="0" fontId="59" fillId="0" borderId="16" xfId="39" applyFont="1" applyFill="1" applyBorder="1" applyAlignment="1" applyProtection="1">
      <alignment horizontal="center" vertical="top" wrapText="1"/>
      <protection locked="0"/>
    </xf>
    <xf numFmtId="49" fontId="59" fillId="0" borderId="16" xfId="39" applyNumberFormat="1" applyFont="1" applyFill="1" applyBorder="1" applyAlignment="1" applyProtection="1">
      <alignment horizontal="center" vertical="top" wrapText="1"/>
      <protection locked="0"/>
    </xf>
    <xf numFmtId="49" fontId="59" fillId="0" borderId="14" xfId="39" applyNumberFormat="1" applyFont="1" applyBorder="1" applyAlignment="1" applyProtection="1">
      <alignment horizontal="center" vertical="top" wrapText="1"/>
      <protection locked="0"/>
    </xf>
    <xf numFmtId="49" fontId="59" fillId="0" borderId="16" xfId="39" applyNumberFormat="1" applyFont="1" applyBorder="1" applyAlignment="1" applyProtection="1">
      <alignment horizontal="center" vertical="top" wrapText="1"/>
      <protection locked="0"/>
    </xf>
    <xf numFmtId="2" fontId="46" fillId="0" borderId="14" xfId="39" applyNumberFormat="1" applyFont="1" applyBorder="1" applyAlignment="1" applyProtection="1">
      <alignment horizontal="center" vertical="top" wrapText="1"/>
      <protection locked="0"/>
    </xf>
    <xf numFmtId="3" fontId="46" fillId="30" borderId="14" xfId="0" applyNumberFormat="1" applyFont="1" applyFill="1" applyBorder="1" applyAlignment="1" applyProtection="1">
      <alignment horizontal="center" vertical="top"/>
      <protection locked="0"/>
    </xf>
    <xf numFmtId="3" fontId="46" fillId="30" borderId="16" xfId="0" applyNumberFormat="1" applyFont="1" applyFill="1" applyBorder="1" applyAlignment="1" applyProtection="1">
      <alignment horizontal="center" vertical="top"/>
      <protection locked="0"/>
    </xf>
    <xf numFmtId="3" fontId="46" fillId="0" borderId="14" xfId="0" applyNumberFormat="1" applyFont="1" applyFill="1" applyBorder="1" applyAlignment="1" applyProtection="1">
      <alignment horizontal="center" vertical="top"/>
      <protection locked="0"/>
    </xf>
    <xf numFmtId="3" fontId="46" fillId="0" borderId="16" xfId="0" applyNumberFormat="1" applyFont="1" applyFill="1" applyBorder="1" applyAlignment="1" applyProtection="1">
      <alignment horizontal="center" vertical="top"/>
      <protection locked="0"/>
    </xf>
    <xf numFmtId="0" fontId="28" fillId="0" borderId="0" xfId="39" applyFill="1" applyBorder="1" applyAlignment="1">
      <alignment vertical="top" wrapText="1"/>
    </xf>
    <xf numFmtId="0" fontId="102" fillId="0" borderId="0" xfId="39" applyFont="1" applyFill="1" applyBorder="1" applyAlignment="1">
      <alignment vertical="top" wrapText="1"/>
    </xf>
    <xf numFmtId="3" fontId="46" fillId="0" borderId="14" xfId="0" applyNumberFormat="1" applyFont="1" applyBorder="1" applyAlignment="1" applyProtection="1">
      <alignment horizontal="center" vertical="top"/>
      <protection locked="0"/>
    </xf>
    <xf numFmtId="0" fontId="28" fillId="0" borderId="0" xfId="39" applyBorder="1" applyAlignment="1">
      <alignment vertical="top" wrapText="1"/>
    </xf>
    <xf numFmtId="0" fontId="102" fillId="0" borderId="0" xfId="39" applyFont="1" applyBorder="1" applyAlignment="1">
      <alignment vertical="top" wrapText="1"/>
    </xf>
    <xf numFmtId="0" fontId="28" fillId="0" borderId="0" xfId="39" applyFill="1" applyAlignment="1">
      <alignment vertical="top" wrapText="1"/>
    </xf>
    <xf numFmtId="0" fontId="102" fillId="0" borderId="0" xfId="39" applyFont="1" applyFill="1" applyAlignment="1">
      <alignment vertical="top" wrapText="1"/>
    </xf>
    <xf numFmtId="0" fontId="28" fillId="0" borderId="0" xfId="39" applyAlignment="1">
      <alignment wrapText="1"/>
    </xf>
    <xf numFmtId="0" fontId="102" fillId="0" borderId="0" xfId="39" applyFont="1" applyAlignment="1">
      <alignment wrapText="1"/>
    </xf>
    <xf numFmtId="49" fontId="46" fillId="0" borderId="0" xfId="39" applyNumberFormat="1" applyFont="1" applyAlignment="1">
      <alignment horizontal="left" vertical="top" wrapText="1"/>
    </xf>
    <xf numFmtId="0" fontId="46" fillId="0" borderId="0" xfId="39" applyFont="1" applyAlignment="1">
      <alignment vertical="top" wrapText="1"/>
    </xf>
    <xf numFmtId="0" fontId="118" fillId="0" borderId="0" xfId="39" applyFont="1" applyBorder="1" applyAlignment="1">
      <alignment vertical="center" wrapText="1"/>
    </xf>
    <xf numFmtId="49" fontId="118" fillId="0" borderId="0" xfId="39" applyNumberFormat="1" applyFont="1" applyBorder="1" applyAlignment="1">
      <alignment vertical="center" wrapText="1"/>
    </xf>
    <xf numFmtId="0" fontId="28" fillId="0" borderId="60" xfId="39" applyBorder="1" applyAlignment="1">
      <alignment vertical="top" wrapText="1"/>
    </xf>
    <xf numFmtId="0" fontId="28" fillId="0" borderId="24" xfId="39" applyBorder="1" applyAlignment="1">
      <alignment vertical="top" wrapText="1"/>
    </xf>
    <xf numFmtId="49" fontId="67" fillId="30" borderId="14" xfId="39" applyNumberFormat="1" applyFont="1" applyFill="1" applyBorder="1" applyAlignment="1" applyProtection="1">
      <alignment horizontal="center" vertical="center" wrapText="1"/>
      <protection locked="0"/>
    </xf>
    <xf numFmtId="0" fontId="68" fillId="0" borderId="14" xfId="39" applyFont="1" applyBorder="1" applyAlignment="1">
      <alignment horizontal="center" vertical="center" wrapText="1"/>
    </xf>
    <xf numFmtId="14" fontId="46" fillId="30" borderId="16" xfId="39" applyNumberFormat="1" applyFont="1" applyFill="1" applyBorder="1" applyAlignment="1" applyProtection="1">
      <alignment horizontal="center" vertical="top" wrapText="1"/>
      <protection locked="0"/>
    </xf>
    <xf numFmtId="0" fontId="28" fillId="0" borderId="14" xfId="39" applyBorder="1" applyAlignment="1" applyProtection="1">
      <alignment vertical="top" wrapText="1"/>
    </xf>
    <xf numFmtId="0" fontId="28" fillId="0" borderId="14" xfId="39" applyBorder="1" applyAlignment="1" applyProtection="1">
      <alignment vertical="top" wrapText="1"/>
      <protection locked="0"/>
    </xf>
    <xf numFmtId="0" fontId="28" fillId="30" borderId="14" xfId="39" applyFont="1" applyFill="1" applyBorder="1" applyAlignment="1" applyProtection="1">
      <alignment vertical="top" wrapText="1"/>
      <protection locked="0"/>
    </xf>
    <xf numFmtId="0" fontId="58" fillId="30" borderId="14" xfId="39" applyFont="1" applyFill="1" applyBorder="1" applyAlignment="1" applyProtection="1">
      <alignment vertical="top" wrapText="1"/>
      <protection locked="0"/>
    </xf>
    <xf numFmtId="0" fontId="58" fillId="33" borderId="34" xfId="39" applyFont="1" applyFill="1" applyBorder="1" applyAlignment="1" applyProtection="1">
      <alignment vertical="top" wrapText="1"/>
    </xf>
    <xf numFmtId="0" fontId="8" fillId="33" borderId="16" xfId="39" applyFont="1" applyFill="1" applyBorder="1" applyAlignment="1" applyProtection="1">
      <alignment horizontal="center" vertical="center" wrapText="1"/>
    </xf>
    <xf numFmtId="0" fontId="119" fillId="30" borderId="16" xfId="39" applyFont="1" applyFill="1" applyBorder="1" applyAlignment="1" applyProtection="1">
      <alignment horizontal="center" vertical="center" wrapText="1"/>
    </xf>
    <xf numFmtId="0" fontId="56" fillId="30" borderId="16" xfId="39" applyFont="1" applyFill="1" applyBorder="1" applyAlignment="1" applyProtection="1">
      <alignment horizontal="center" vertical="center" wrapText="1"/>
    </xf>
    <xf numFmtId="0" fontId="56" fillId="30" borderId="61" xfId="39" applyFont="1" applyFill="1" applyBorder="1" applyAlignment="1" applyProtection="1">
      <alignment horizontal="center" vertical="center" wrapText="1"/>
    </xf>
    <xf numFmtId="0" fontId="67" fillId="30" borderId="14" xfId="39" applyFont="1" applyFill="1" applyBorder="1" applyAlignment="1" applyProtection="1">
      <alignment horizontal="center" vertical="center" wrapText="1"/>
    </xf>
    <xf numFmtId="0" fontId="8" fillId="33" borderId="23" xfId="39" applyFont="1" applyFill="1" applyBorder="1" applyAlignment="1" applyProtection="1">
      <alignment horizontal="center" vertical="center" wrapText="1"/>
    </xf>
    <xf numFmtId="0" fontId="28" fillId="0" borderId="14" xfId="39" applyFont="1" applyBorder="1" applyAlignment="1" applyProtection="1">
      <alignment vertical="top" wrapText="1"/>
      <protection locked="0"/>
    </xf>
    <xf numFmtId="0" fontId="58" fillId="0" borderId="14" xfId="39" applyFont="1" applyBorder="1" applyAlignment="1" applyProtection="1">
      <alignment vertical="top" wrapText="1"/>
      <protection locked="0"/>
    </xf>
    <xf numFmtId="0" fontId="28" fillId="30" borderId="14" xfId="39" applyFill="1" applyBorder="1" applyAlignment="1" applyProtection="1">
      <alignment vertical="top" wrapText="1"/>
      <protection locked="0"/>
    </xf>
    <xf numFmtId="0" fontId="28" fillId="0" borderId="14" xfId="39" applyFill="1" applyBorder="1" applyAlignment="1" applyProtection="1">
      <alignment vertical="top" wrapText="1"/>
      <protection locked="0"/>
    </xf>
    <xf numFmtId="0" fontId="0" fillId="0" borderId="59" xfId="0" applyBorder="1" applyAlignment="1" applyProtection="1">
      <alignment vertical="top" wrapText="1"/>
      <protection locked="0"/>
    </xf>
    <xf numFmtId="0" fontId="28" fillId="0" borderId="0" xfId="39" applyAlignment="1" applyProtection="1">
      <alignment vertical="top" wrapText="1"/>
    </xf>
    <xf numFmtId="49" fontId="28" fillId="0" borderId="17" xfId="39" applyNumberFormat="1" applyFont="1" applyBorder="1" applyAlignment="1" applyProtection="1">
      <alignment horizontal="center" vertical="center" wrapText="1"/>
    </xf>
    <xf numFmtId="0" fontId="28" fillId="0" borderId="17" xfId="39" applyBorder="1" applyAlignment="1" applyProtection="1">
      <alignment wrapText="1"/>
    </xf>
    <xf numFmtId="0" fontId="28" fillId="0" borderId="18" xfId="39" applyBorder="1" applyAlignment="1" applyProtection="1">
      <alignment wrapText="1"/>
    </xf>
    <xf numFmtId="49" fontId="28" fillId="0" borderId="46" xfId="39" applyNumberFormat="1" applyFont="1" applyBorder="1" applyAlignment="1" applyProtection="1">
      <alignment horizontal="center" wrapText="1"/>
    </xf>
    <xf numFmtId="0" fontId="28" fillId="0" borderId="13" xfId="39" applyBorder="1" applyAlignment="1" applyProtection="1">
      <alignment wrapText="1"/>
    </xf>
    <xf numFmtId="49" fontId="28" fillId="0" borderId="47" xfId="39" applyNumberFormat="1" applyFont="1" applyBorder="1" applyAlignment="1" applyProtection="1">
      <alignment horizontal="center" wrapText="1"/>
    </xf>
    <xf numFmtId="0" fontId="56" fillId="0" borderId="24" xfId="39" applyFont="1" applyBorder="1" applyAlignment="1" applyProtection="1">
      <alignment horizontal="center" vertical="center" wrapText="1"/>
    </xf>
    <xf numFmtId="0" fontId="28" fillId="0" borderId="14" xfId="39" applyBorder="1" applyAlignment="1" applyProtection="1">
      <alignment wrapText="1"/>
    </xf>
    <xf numFmtId="0" fontId="56" fillId="0" borderId="23" xfId="39" applyFont="1" applyBorder="1" applyAlignment="1" applyProtection="1">
      <alignment horizontal="center" vertical="center" wrapText="1"/>
    </xf>
    <xf numFmtId="0" fontId="56" fillId="0" borderId="14" xfId="39" applyFont="1" applyBorder="1" applyAlignment="1" applyProtection="1">
      <alignment horizontal="center" vertical="center" wrapText="1"/>
    </xf>
    <xf numFmtId="0" fontId="56" fillId="0" borderId="16" xfId="39" applyFont="1" applyBorder="1" applyAlignment="1" applyProtection="1">
      <alignment horizontal="center" vertical="center" wrapText="1"/>
    </xf>
    <xf numFmtId="49" fontId="28" fillId="0" borderId="60" xfId="39" applyNumberFormat="1" applyFont="1" applyBorder="1" applyAlignment="1" applyProtection="1">
      <alignment horizontal="center" wrapText="1"/>
    </xf>
    <xf numFmtId="0" fontId="56" fillId="0" borderId="31" xfId="39" applyFont="1" applyBorder="1" applyAlignment="1" applyProtection="1">
      <alignment horizontal="center" vertical="center" wrapText="1"/>
    </xf>
    <xf numFmtId="0" fontId="28" fillId="0" borderId="17" xfId="39" applyBorder="1" applyAlignment="1" applyProtection="1">
      <alignment vertical="top" wrapText="1"/>
    </xf>
    <xf numFmtId="0" fontId="28" fillId="0" borderId="0" xfId="39" applyAlignment="1" applyProtection="1">
      <alignment wrapText="1"/>
    </xf>
    <xf numFmtId="49" fontId="46" fillId="0" borderId="0" xfId="39" applyNumberFormat="1" applyFont="1" applyAlignment="1" applyProtection="1">
      <alignment horizontal="left" vertical="top" wrapText="1"/>
    </xf>
    <xf numFmtId="0" fontId="46" fillId="0" borderId="0" xfId="39" applyFont="1" applyAlignment="1" applyProtection="1">
      <alignment vertical="top" wrapText="1"/>
    </xf>
    <xf numFmtId="0" fontId="2" fillId="0" borderId="0" xfId="39" applyFont="1" applyBorder="1" applyAlignment="1" applyProtection="1">
      <alignment vertical="center" wrapText="1"/>
    </xf>
    <xf numFmtId="0" fontId="0" fillId="30" borderId="0" xfId="0" applyFill="1"/>
    <xf numFmtId="0" fontId="0" fillId="30" borderId="0" xfId="0" applyFill="1" applyProtection="1">
      <protection hidden="1"/>
    </xf>
    <xf numFmtId="168" fontId="116" fillId="31" borderId="14" xfId="0" applyNumberFormat="1" applyFont="1" applyFill="1" applyBorder="1" applyAlignment="1" applyProtection="1">
      <alignment horizontal="center" vertical="center" wrapText="1"/>
      <protection hidden="1"/>
    </xf>
    <xf numFmtId="0" fontId="115" fillId="31" borderId="37" xfId="0" applyFont="1" applyFill="1" applyBorder="1" applyAlignment="1" applyProtection="1">
      <alignment horizontal="left" vertical="center" wrapText="1"/>
      <protection hidden="1"/>
    </xf>
    <xf numFmtId="0" fontId="99" fillId="0" borderId="0" xfId="0" applyFont="1" applyAlignment="1" applyProtection="1">
      <alignment wrapText="1"/>
      <protection hidden="1"/>
    </xf>
    <xf numFmtId="0" fontId="100" fillId="34" borderId="52" xfId="0" applyFont="1" applyFill="1" applyBorder="1" applyAlignment="1" applyProtection="1">
      <alignment horizontal="center" vertical="center" wrapText="1"/>
      <protection hidden="1"/>
    </xf>
    <xf numFmtId="0" fontId="106" fillId="34" borderId="40" xfId="41" applyFont="1" applyFill="1" applyBorder="1" applyAlignment="1" applyProtection="1">
      <alignment horizontal="center" vertical="center" wrapText="1"/>
      <protection hidden="1"/>
    </xf>
    <xf numFmtId="0" fontId="106" fillId="34" borderId="52" xfId="41" applyFont="1" applyFill="1" applyBorder="1" applyAlignment="1" applyProtection="1">
      <alignment horizontal="center" vertical="center" wrapText="1"/>
      <protection hidden="1"/>
    </xf>
    <xf numFmtId="0" fontId="106" fillId="31" borderId="48" xfId="41" applyFont="1" applyFill="1" applyBorder="1" applyAlignment="1" applyProtection="1">
      <alignment horizontal="center" vertical="center" wrapText="1"/>
      <protection hidden="1"/>
    </xf>
    <xf numFmtId="0" fontId="107" fillId="0" borderId="48" xfId="41" applyFont="1" applyFill="1" applyBorder="1" applyAlignment="1" applyProtection="1">
      <alignment horizontal="center" vertical="center" wrapText="1"/>
      <protection hidden="1"/>
    </xf>
    <xf numFmtId="0" fontId="100" fillId="0" borderId="48" xfId="0" applyFont="1" applyBorder="1" applyAlignment="1" applyProtection="1">
      <alignment horizontal="center" vertical="center" wrapText="1"/>
      <protection hidden="1"/>
    </xf>
    <xf numFmtId="0" fontId="106" fillId="31" borderId="21" xfId="41" applyFont="1" applyFill="1" applyBorder="1" applyAlignment="1" applyProtection="1">
      <alignment horizontal="center" vertical="center" wrapText="1"/>
      <protection hidden="1"/>
    </xf>
    <xf numFmtId="14" fontId="107" fillId="0" borderId="21" xfId="41" applyNumberFormat="1" applyFont="1" applyFill="1" applyBorder="1" applyAlignment="1" applyProtection="1">
      <alignment horizontal="center" vertical="center" wrapText="1"/>
      <protection hidden="1"/>
    </xf>
    <xf numFmtId="14" fontId="100" fillId="0" borderId="21" xfId="0" applyNumberFormat="1" applyFont="1" applyBorder="1" applyAlignment="1" applyProtection="1">
      <alignment horizontal="center" vertical="center" wrapText="1"/>
      <protection hidden="1"/>
    </xf>
    <xf numFmtId="0" fontId="107" fillId="0" borderId="21" xfId="41" applyFont="1" applyFill="1" applyBorder="1" applyAlignment="1" applyProtection="1">
      <alignment horizontal="center" vertical="center" wrapText="1"/>
      <protection hidden="1"/>
    </xf>
    <xf numFmtId="0" fontId="100" fillId="0" borderId="21" xfId="0" applyFont="1" applyBorder="1" applyAlignment="1" applyProtection="1">
      <alignment horizontal="center" vertical="center" wrapText="1"/>
      <protection hidden="1"/>
    </xf>
    <xf numFmtId="170" fontId="107" fillId="0" borderId="21" xfId="41" applyNumberFormat="1" applyFont="1" applyFill="1" applyBorder="1" applyAlignment="1" applyProtection="1">
      <alignment horizontal="center" vertical="center" wrapText="1"/>
      <protection hidden="1"/>
    </xf>
    <xf numFmtId="170" fontId="100" fillId="0" borderId="21" xfId="0" applyNumberFormat="1" applyFont="1" applyBorder="1" applyAlignment="1" applyProtection="1">
      <alignment horizontal="center" vertical="center" wrapText="1"/>
      <protection hidden="1"/>
    </xf>
    <xf numFmtId="170" fontId="100" fillId="29" borderId="21" xfId="39" applyNumberFormat="1" applyFont="1" applyFill="1" applyBorder="1" applyAlignment="1" applyProtection="1">
      <alignment horizontal="center" vertical="center" wrapText="1"/>
      <protection hidden="1"/>
    </xf>
    <xf numFmtId="0" fontId="107" fillId="0" borderId="21" xfId="41" applyNumberFormat="1" applyFont="1" applyFill="1" applyBorder="1" applyAlignment="1" applyProtection="1">
      <alignment horizontal="center" vertical="center" wrapText="1"/>
      <protection hidden="1"/>
    </xf>
    <xf numFmtId="0" fontId="100" fillId="0" borderId="21" xfId="39" applyNumberFormat="1" applyFont="1" applyFill="1" applyBorder="1" applyAlignment="1" applyProtection="1">
      <alignment horizontal="center" vertical="center" wrapText="1"/>
      <protection hidden="1"/>
    </xf>
    <xf numFmtId="0" fontId="100" fillId="0" borderId="21" xfId="0" applyNumberFormat="1" applyFont="1" applyBorder="1" applyAlignment="1" applyProtection="1">
      <alignment horizontal="center" vertical="center" wrapText="1"/>
      <protection hidden="1"/>
    </xf>
    <xf numFmtId="0" fontId="100" fillId="29" borderId="21" xfId="39" applyFont="1" applyFill="1" applyBorder="1" applyAlignment="1" applyProtection="1">
      <alignment horizontal="center" vertical="center" wrapText="1"/>
      <protection hidden="1"/>
    </xf>
    <xf numFmtId="0" fontId="106" fillId="31" borderId="22" xfId="41" applyFont="1" applyFill="1" applyBorder="1" applyAlignment="1" applyProtection="1">
      <alignment horizontal="center" vertical="center" wrapText="1"/>
      <protection hidden="1"/>
    </xf>
    <xf numFmtId="0" fontId="107" fillId="0" borderId="22" xfId="41" applyFont="1" applyFill="1" applyBorder="1" applyAlignment="1" applyProtection="1">
      <alignment horizontal="center" vertical="center" wrapText="1"/>
      <protection hidden="1"/>
    </xf>
    <xf numFmtId="0" fontId="100" fillId="0" borderId="22" xfId="39" applyFont="1" applyFill="1" applyBorder="1" applyAlignment="1" applyProtection="1">
      <alignment horizontal="center" vertical="center" wrapText="1"/>
      <protection hidden="1"/>
    </xf>
    <xf numFmtId="0" fontId="100" fillId="0" borderId="22" xfId="0" applyFont="1" applyBorder="1" applyAlignment="1" applyProtection="1">
      <alignment horizontal="center" vertical="center" wrapText="1"/>
      <protection hidden="1"/>
    </xf>
    <xf numFmtId="0" fontId="100" fillId="0" borderId="0" xfId="0" applyFont="1" applyAlignment="1" applyProtection="1">
      <alignment horizontal="center" vertical="center" wrapText="1"/>
      <protection hidden="1"/>
    </xf>
    <xf numFmtId="0" fontId="100" fillId="0" borderId="31" xfId="0" applyFont="1" applyBorder="1" applyAlignment="1" applyProtection="1">
      <alignment horizontal="center" vertical="center" wrapText="1"/>
      <protection hidden="1"/>
    </xf>
    <xf numFmtId="0" fontId="105" fillId="34" borderId="57" xfId="0" applyFont="1" applyFill="1" applyBorder="1" applyAlignment="1" applyProtection="1">
      <alignment horizontal="center" vertical="center" wrapText="1"/>
      <protection hidden="1"/>
    </xf>
    <xf numFmtId="0" fontId="105" fillId="34" borderId="26" xfId="0" applyFont="1" applyFill="1" applyBorder="1" applyAlignment="1" applyProtection="1">
      <alignment horizontal="center" vertical="center" wrapText="1"/>
      <protection hidden="1"/>
    </xf>
    <xf numFmtId="0" fontId="105" fillId="34" borderId="52" xfId="0" applyFont="1" applyFill="1" applyBorder="1" applyAlignment="1" applyProtection="1">
      <alignment horizontal="center" vertical="center" wrapText="1"/>
      <protection hidden="1"/>
    </xf>
    <xf numFmtId="0" fontId="105" fillId="31" borderId="48" xfId="0" applyFont="1" applyFill="1" applyBorder="1" applyAlignment="1" applyProtection="1">
      <alignment horizontal="center" vertical="center" wrapText="1"/>
      <protection hidden="1"/>
    </xf>
    <xf numFmtId="165" fontId="100" fillId="30" borderId="48" xfId="0" applyNumberFormat="1" applyFont="1" applyFill="1" applyBorder="1" applyAlignment="1" applyProtection="1">
      <alignment horizontal="center" vertical="center" wrapText="1"/>
      <protection hidden="1"/>
    </xf>
    <xf numFmtId="165" fontId="107" fillId="0" borderId="48" xfId="41" applyNumberFormat="1" applyFont="1" applyBorder="1" applyAlignment="1" applyProtection="1">
      <alignment horizontal="center" vertical="center" wrapText="1"/>
      <protection hidden="1"/>
    </xf>
    <xf numFmtId="165" fontId="100" fillId="0" borderId="48" xfId="0" applyNumberFormat="1" applyFont="1" applyBorder="1" applyAlignment="1" applyProtection="1">
      <alignment horizontal="center" vertical="center" wrapText="1"/>
      <protection hidden="1"/>
    </xf>
    <xf numFmtId="0" fontId="105" fillId="31" borderId="21" xfId="0" applyFont="1" applyFill="1" applyBorder="1" applyAlignment="1" applyProtection="1">
      <alignment horizontal="center" vertical="center" wrapText="1"/>
      <protection hidden="1"/>
    </xf>
    <xf numFmtId="165" fontId="100" fillId="30" borderId="21" xfId="0" applyNumberFormat="1" applyFont="1" applyFill="1" applyBorder="1" applyAlignment="1" applyProtection="1">
      <alignment horizontal="center" vertical="center" wrapText="1"/>
      <protection hidden="1"/>
    </xf>
    <xf numFmtId="165" fontId="107" fillId="0" borderId="21" xfId="41" applyNumberFormat="1" applyFont="1" applyBorder="1" applyAlignment="1" applyProtection="1">
      <alignment horizontal="center" vertical="center" wrapText="1"/>
      <protection hidden="1"/>
    </xf>
    <xf numFmtId="165" fontId="100" fillId="0" borderId="21" xfId="0" applyNumberFormat="1" applyFont="1" applyBorder="1" applyAlignment="1" applyProtection="1">
      <alignment horizontal="center" vertical="center" wrapText="1"/>
      <protection hidden="1"/>
    </xf>
    <xf numFmtId="165" fontId="100" fillId="0" borderId="53" xfId="0" applyNumberFormat="1" applyFont="1" applyBorder="1" applyAlignment="1" applyProtection="1">
      <alignment horizontal="center" vertical="center" wrapText="1"/>
      <protection hidden="1"/>
    </xf>
    <xf numFmtId="165" fontId="105" fillId="31" borderId="26" xfId="0" applyNumberFormat="1" applyFont="1" applyFill="1" applyBorder="1" applyAlignment="1" applyProtection="1">
      <alignment horizontal="center" vertical="center" wrapText="1"/>
      <protection hidden="1"/>
    </xf>
    <xf numFmtId="0" fontId="106" fillId="31" borderId="52" xfId="41" applyFont="1" applyFill="1" applyBorder="1" applyAlignment="1" applyProtection="1">
      <alignment horizontal="center" vertical="center" wrapText="1"/>
      <protection hidden="1"/>
    </xf>
    <xf numFmtId="0" fontId="107" fillId="30" borderId="48" xfId="41" applyFont="1" applyFill="1" applyBorder="1" applyAlignment="1" applyProtection="1">
      <alignment horizontal="center" vertical="center" wrapText="1"/>
      <protection hidden="1"/>
    </xf>
    <xf numFmtId="165" fontId="107" fillId="0" borderId="48" xfId="41" applyNumberFormat="1" applyFont="1" applyFill="1" applyBorder="1" applyAlignment="1" applyProtection="1">
      <alignment horizontal="center" vertical="center" wrapText="1"/>
      <protection hidden="1"/>
    </xf>
    <xf numFmtId="0" fontId="107" fillId="30" borderId="21" xfId="41" applyFont="1" applyFill="1" applyBorder="1" applyAlignment="1" applyProtection="1">
      <alignment horizontal="center" vertical="center" wrapText="1"/>
      <protection hidden="1"/>
    </xf>
    <xf numFmtId="165" fontId="107" fillId="0" borderId="21" xfId="41" applyNumberFormat="1" applyFont="1" applyFill="1" applyBorder="1" applyAlignment="1" applyProtection="1">
      <alignment horizontal="center" vertical="center" wrapText="1"/>
      <protection hidden="1"/>
    </xf>
    <xf numFmtId="0" fontId="107" fillId="30" borderId="22" xfId="41" applyFont="1" applyFill="1" applyBorder="1" applyAlignment="1" applyProtection="1">
      <alignment horizontal="center" vertical="center" wrapText="1"/>
      <protection hidden="1"/>
    </xf>
    <xf numFmtId="165" fontId="100" fillId="0" borderId="22" xfId="39" applyNumberFormat="1" applyFont="1" applyFill="1" applyBorder="1" applyAlignment="1" applyProtection="1">
      <alignment horizontal="center" vertical="center" wrapText="1"/>
      <protection hidden="1"/>
    </xf>
    <xf numFmtId="14" fontId="99" fillId="0" borderId="0" xfId="0" applyNumberFormat="1" applyFont="1" applyAlignment="1" applyProtection="1">
      <alignment wrapText="1"/>
      <protection hidden="1"/>
    </xf>
    <xf numFmtId="22" fontId="99" fillId="0" borderId="0" xfId="0" applyNumberFormat="1" applyFont="1" applyAlignment="1" applyProtection="1">
      <alignment wrapText="1"/>
      <protection hidden="1"/>
    </xf>
    <xf numFmtId="0" fontId="110" fillId="0" borderId="0" xfId="0" applyFont="1" applyAlignment="1" applyProtection="1">
      <alignment horizontal="center" vertical="center" wrapText="1"/>
      <protection hidden="1"/>
    </xf>
    <xf numFmtId="0" fontId="99" fillId="0" borderId="0" xfId="0" applyNumberFormat="1" applyFont="1" applyAlignment="1" applyProtection="1">
      <alignment wrapText="1"/>
      <protection hidden="1"/>
    </xf>
    <xf numFmtId="0" fontId="99" fillId="0" borderId="0" xfId="0" applyFont="1" applyFill="1" applyAlignment="1" applyProtection="1">
      <alignment wrapText="1"/>
      <protection hidden="1"/>
    </xf>
    <xf numFmtId="0" fontId="120" fillId="0" borderId="0" xfId="41" applyFont="1" applyAlignment="1" applyProtection="1">
      <alignment wrapText="1"/>
      <protection hidden="1"/>
    </xf>
    <xf numFmtId="0" fontId="102" fillId="0" borderId="0" xfId="39" applyFont="1" applyAlignment="1" applyProtection="1">
      <alignment vertical="top" wrapText="1"/>
      <protection hidden="1"/>
    </xf>
    <xf numFmtId="0" fontId="121" fillId="0" borderId="0" xfId="0" applyFont="1" applyProtection="1">
      <protection hidden="1"/>
    </xf>
    <xf numFmtId="0" fontId="28" fillId="0" borderId="0" xfId="39" applyFont="1" applyAlignment="1" applyProtection="1">
      <alignment vertical="top" wrapText="1"/>
      <protection hidden="1"/>
    </xf>
    <xf numFmtId="0" fontId="58" fillId="0" borderId="0" xfId="39" applyFont="1" applyAlignment="1" applyProtection="1">
      <alignment horizontal="center" vertical="top" wrapText="1"/>
      <protection hidden="1"/>
    </xf>
    <xf numFmtId="0" fontId="28" fillId="0" borderId="0" xfId="39" applyFont="1" applyAlignment="1" applyProtection="1">
      <alignment horizontal="center" vertical="top" wrapText="1"/>
      <protection hidden="1"/>
    </xf>
    <xf numFmtId="0" fontId="67" fillId="0" borderId="59" xfId="0" applyFont="1" applyBorder="1" applyAlignment="1" applyProtection="1">
      <alignment horizontal="center" vertical="center" wrapText="1"/>
      <protection locked="0"/>
    </xf>
    <xf numFmtId="0" fontId="67" fillId="0" borderId="14" xfId="0" applyFont="1" applyBorder="1" applyAlignment="1" applyProtection="1">
      <alignment horizontal="center" vertical="center" wrapText="1"/>
      <protection locked="0"/>
    </xf>
    <xf numFmtId="0" fontId="107" fillId="0" borderId="0" xfId="4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/>
    </xf>
    <xf numFmtId="49" fontId="69" fillId="0" borderId="14" xfId="28" applyNumberFormat="1" applyFont="1" applyFill="1" applyBorder="1" applyAlignment="1" applyProtection="1">
      <alignment horizontal="center" vertical="top" wrapText="1"/>
      <protection locked="0"/>
    </xf>
    <xf numFmtId="0" fontId="28" fillId="0" borderId="14" xfId="39" applyFont="1" applyBorder="1" applyAlignment="1" applyProtection="1">
      <alignment horizontal="center" vertical="top" wrapText="1"/>
      <protection locked="0"/>
    </xf>
    <xf numFmtId="49" fontId="69" fillId="0" borderId="16" xfId="28" applyNumberFormat="1" applyFont="1" applyFill="1" applyBorder="1" applyAlignment="1" applyProtection="1">
      <alignment horizontal="center" vertical="top" wrapText="1"/>
      <protection locked="0"/>
    </xf>
    <xf numFmtId="0" fontId="122" fillId="0" borderId="0" xfId="0" applyFont="1" applyBorder="1" applyAlignment="1">
      <alignment horizontal="center" vertical="center" wrapText="1"/>
    </xf>
    <xf numFmtId="0" fontId="123" fillId="0" borderId="0" xfId="0" applyFont="1" applyBorder="1" applyAlignment="1">
      <alignment horizontal="center" vertical="center" wrapText="1"/>
    </xf>
    <xf numFmtId="0" fontId="122" fillId="0" borderId="0" xfId="0" applyFont="1" applyBorder="1" applyAlignment="1" applyProtection="1">
      <alignment horizontal="center" vertical="center" wrapText="1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107" fillId="0" borderId="21" xfId="41" applyFont="1" applyFill="1" applyBorder="1" applyAlignment="1" applyProtection="1">
      <alignment horizontal="center" vertical="center" wrapText="1"/>
      <protection locked="0"/>
    </xf>
    <xf numFmtId="0" fontId="100" fillId="0" borderId="21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28" fillId="0" borderId="0" xfId="39" applyFont="1" applyFill="1" applyAlignment="1" applyProtection="1">
      <alignment vertical="top" wrapText="1"/>
      <protection hidden="1"/>
    </xf>
    <xf numFmtId="0" fontId="0" fillId="0" borderId="0" xfId="0" applyAlignment="1">
      <alignment shrinkToFit="1"/>
    </xf>
    <xf numFmtId="0" fontId="72" fillId="0" borderId="0" xfId="0" applyFont="1" applyBorder="1" applyAlignment="1">
      <alignment vertical="center"/>
    </xf>
    <xf numFmtId="0" fontId="71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14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shrinkToFit="1"/>
    </xf>
    <xf numFmtId="0" fontId="71" fillId="0" borderId="0" xfId="0" applyFont="1" applyBorder="1" applyAlignment="1">
      <alignment horizontal="left" vertical="center" wrapText="1"/>
    </xf>
    <xf numFmtId="0" fontId="50" fillId="30" borderId="0" xfId="0" applyFont="1" applyFill="1" applyAlignment="1">
      <alignment horizontal="center" vertical="center"/>
    </xf>
    <xf numFmtId="0" fontId="72" fillId="30" borderId="0" xfId="0" applyFont="1" applyFill="1" applyBorder="1" applyAlignment="1">
      <alignment vertical="center"/>
    </xf>
    <xf numFmtId="0" fontId="71" fillId="30" borderId="0" xfId="0" applyFont="1" applyFill="1" applyBorder="1" applyAlignment="1">
      <alignment horizontal="center" vertical="center"/>
    </xf>
    <xf numFmtId="0" fontId="0" fillId="30" borderId="0" xfId="0" applyFill="1" applyBorder="1"/>
    <xf numFmtId="0" fontId="59" fillId="30" borderId="26" xfId="0" applyFont="1" applyFill="1" applyBorder="1" applyAlignment="1">
      <alignment horizontal="left" vertical="center" wrapText="1" shrinkToFit="1"/>
    </xf>
    <xf numFmtId="14" fontId="45" fillId="30" borderId="26" xfId="0" applyNumberFormat="1" applyFont="1" applyFill="1" applyBorder="1" applyAlignment="1">
      <alignment horizontal="left" vertical="center" wrapText="1"/>
    </xf>
    <xf numFmtId="0" fontId="71" fillId="30" borderId="0" xfId="0" applyFont="1" applyFill="1" applyBorder="1" applyAlignment="1">
      <alignment vertical="center"/>
    </xf>
    <xf numFmtId="0" fontId="0" fillId="30" borderId="0" xfId="0" applyFill="1" applyAlignment="1">
      <alignment horizontal="left" vertical="center" wrapText="1"/>
    </xf>
    <xf numFmtId="0" fontId="59" fillId="30" borderId="26" xfId="0" applyFont="1" applyFill="1" applyBorder="1" applyAlignment="1">
      <alignment horizontal="left" vertical="center" wrapText="1"/>
    </xf>
    <xf numFmtId="0" fontId="45" fillId="30" borderId="26" xfId="0" applyFont="1" applyFill="1" applyBorder="1" applyAlignment="1">
      <alignment horizontal="left" vertical="center" wrapText="1"/>
    </xf>
    <xf numFmtId="0" fontId="71" fillId="30" borderId="0" xfId="0" applyFont="1" applyFill="1" applyBorder="1" applyAlignment="1">
      <alignment horizontal="left" vertical="center" wrapText="1"/>
    </xf>
    <xf numFmtId="0" fontId="0" fillId="30" borderId="0" xfId="0" applyFill="1" applyAlignment="1">
      <alignment shrinkToFit="1"/>
    </xf>
    <xf numFmtId="0" fontId="46" fillId="30" borderId="26" xfId="0" applyFont="1" applyFill="1" applyBorder="1" applyAlignment="1">
      <alignment horizontal="left" vertical="center" wrapText="1" shrinkToFit="1"/>
    </xf>
    <xf numFmtId="0" fontId="45" fillId="30" borderId="26" xfId="0" applyFont="1" applyFill="1" applyBorder="1" applyAlignment="1">
      <alignment horizontal="left" vertical="center" wrapText="1" shrinkToFit="1"/>
    </xf>
    <xf numFmtId="0" fontId="0" fillId="30" borderId="0" xfId="0" applyFill="1" applyBorder="1" applyAlignment="1">
      <alignment vertical="center" shrinkToFit="1"/>
    </xf>
    <xf numFmtId="0" fontId="71" fillId="30" borderId="26" xfId="0" applyFont="1" applyFill="1" applyBorder="1" applyAlignment="1">
      <alignment horizontal="left" vertical="center" wrapText="1" shrinkToFit="1"/>
    </xf>
    <xf numFmtId="0" fontId="67" fillId="30" borderId="26" xfId="0" applyFont="1" applyFill="1" applyBorder="1" applyAlignment="1">
      <alignment horizontal="left" vertical="center" wrapText="1" shrinkToFit="1"/>
    </xf>
    <xf numFmtId="0" fontId="46" fillId="30" borderId="0" xfId="0" applyFont="1" applyFill="1" applyBorder="1" applyAlignment="1">
      <alignment vertical="center" shrinkToFit="1"/>
    </xf>
    <xf numFmtId="0" fontId="36" fillId="30" borderId="0" xfId="0" applyFont="1" applyFill="1" applyAlignment="1" applyProtection="1">
      <alignment vertical="center"/>
      <protection hidden="1"/>
    </xf>
    <xf numFmtId="0" fontId="125" fillId="30" borderId="0" xfId="0" applyFont="1" applyFill="1" applyAlignment="1" applyProtection="1">
      <alignment vertical="top" wrapText="1"/>
      <protection hidden="1"/>
    </xf>
    <xf numFmtId="0" fontId="37" fillId="30" borderId="0" xfId="0" applyFont="1" applyFill="1" applyAlignment="1" applyProtection="1">
      <alignment horizontal="right" vertical="center" wrapText="1"/>
      <protection hidden="1"/>
    </xf>
    <xf numFmtId="0" fontId="35" fillId="30" borderId="0" xfId="0" applyFont="1" applyFill="1" applyProtection="1">
      <protection hidden="1"/>
    </xf>
    <xf numFmtId="0" fontId="48" fillId="30" borderId="14" xfId="0" applyFont="1" applyFill="1" applyBorder="1" applyAlignment="1" applyProtection="1">
      <alignment vertical="center" wrapText="1"/>
      <protection hidden="1"/>
    </xf>
    <xf numFmtId="0" fontId="37" fillId="30" borderId="0" xfId="0" applyFont="1" applyFill="1" applyAlignment="1" applyProtection="1">
      <alignment horizontal="justify" vertical="center"/>
      <protection hidden="1"/>
    </xf>
    <xf numFmtId="0" fontId="46" fillId="30" borderId="0" xfId="0" applyFont="1" applyFill="1" applyProtection="1">
      <protection hidden="1"/>
    </xf>
    <xf numFmtId="0" fontId="35" fillId="30" borderId="0" xfId="0" applyFont="1" applyFill="1" applyAlignment="1" applyProtection="1">
      <alignment horizontal="left" vertical="center" wrapText="1"/>
      <protection hidden="1"/>
    </xf>
    <xf numFmtId="0" fontId="38" fillId="30" borderId="0" xfId="0" applyFont="1" applyFill="1" applyAlignment="1" applyProtection="1">
      <alignment vertical="center" wrapText="1"/>
      <protection hidden="1"/>
    </xf>
    <xf numFmtId="0" fontId="35" fillId="30" borderId="0" xfId="0" applyFont="1" applyFill="1" applyAlignment="1" applyProtection="1">
      <alignment horizontal="left" vertical="center"/>
      <protection hidden="1"/>
    </xf>
    <xf numFmtId="0" fontId="39" fillId="30" borderId="0" xfId="0" applyFont="1" applyFill="1" applyAlignment="1" applyProtection="1">
      <alignment horizontal="left" vertical="center" wrapText="1"/>
      <protection hidden="1"/>
    </xf>
    <xf numFmtId="0" fontId="38" fillId="30" borderId="0" xfId="0" applyFont="1" applyFill="1" applyAlignment="1" applyProtection="1">
      <alignment horizontal="justify" vertical="center"/>
      <protection hidden="1"/>
    </xf>
    <xf numFmtId="0" fontId="39" fillId="30" borderId="0" xfId="0" applyFont="1" applyFill="1" applyAlignment="1" applyProtection="1">
      <alignment horizontal="justify" vertical="center"/>
      <protection hidden="1"/>
    </xf>
    <xf numFmtId="0" fontId="35" fillId="30" borderId="62" xfId="0" applyFont="1" applyFill="1" applyBorder="1" applyAlignment="1" applyProtection="1">
      <protection hidden="1"/>
    </xf>
    <xf numFmtId="0" fontId="35" fillId="30" borderId="63" xfId="0" applyFont="1" applyFill="1" applyBorder="1" applyAlignment="1" applyProtection="1">
      <protection hidden="1"/>
    </xf>
    <xf numFmtId="0" fontId="39" fillId="30" borderId="62" xfId="0" applyFont="1" applyFill="1" applyBorder="1" applyAlignment="1" applyProtection="1">
      <alignment vertical="center" wrapText="1"/>
      <protection hidden="1"/>
    </xf>
    <xf numFmtId="0" fontId="39" fillId="30" borderId="63" xfId="0" applyFont="1" applyFill="1" applyBorder="1" applyAlignment="1" applyProtection="1">
      <alignment vertical="center" wrapText="1"/>
      <protection hidden="1"/>
    </xf>
    <xf numFmtId="0" fontId="42" fillId="30" borderId="55" xfId="0" applyFont="1" applyFill="1" applyBorder="1" applyAlignment="1" applyProtection="1">
      <alignment horizontal="center" vertical="center" wrapText="1"/>
      <protection hidden="1"/>
    </xf>
    <xf numFmtId="0" fontId="44" fillId="30" borderId="0" xfId="0" applyFont="1" applyFill="1" applyAlignment="1" applyProtection="1">
      <alignment vertical="center"/>
      <protection hidden="1"/>
    </xf>
    <xf numFmtId="0" fontId="126" fillId="0" borderId="0" xfId="39" applyFont="1" applyAlignment="1">
      <alignment vertical="top" wrapText="1"/>
    </xf>
    <xf numFmtId="0" fontId="54" fillId="30" borderId="34" xfId="39" applyFont="1" applyFill="1" applyBorder="1" applyAlignment="1" applyProtection="1">
      <alignment vertical="center" wrapText="1"/>
    </xf>
    <xf numFmtId="0" fontId="54" fillId="0" borderId="12" xfId="39" applyFont="1" applyFill="1" applyBorder="1" applyAlignment="1">
      <alignment horizontal="left" vertical="center" wrapText="1"/>
    </xf>
    <xf numFmtId="0" fontId="58" fillId="0" borderId="34" xfId="39" applyFont="1" applyBorder="1" applyAlignment="1" applyProtection="1">
      <alignment horizontal="left" vertical="center" wrapText="1"/>
    </xf>
    <xf numFmtId="0" fontId="45" fillId="31" borderId="14" xfId="39" applyFont="1" applyFill="1" applyBorder="1" applyAlignment="1" applyProtection="1">
      <alignment horizontal="center" vertical="center" wrapText="1"/>
      <protection locked="0"/>
    </xf>
    <xf numFmtId="0" fontId="73" fillId="31" borderId="14" xfId="39" applyFont="1" applyFill="1" applyBorder="1" applyAlignment="1" applyProtection="1">
      <alignment vertical="center" wrapText="1"/>
      <protection locked="0"/>
    </xf>
    <xf numFmtId="0" fontId="45" fillId="31" borderId="16" xfId="39" applyFont="1" applyFill="1" applyBorder="1" applyAlignment="1" applyProtection="1">
      <alignment horizontal="center" vertical="center" wrapText="1"/>
      <protection locked="0"/>
    </xf>
    <xf numFmtId="0" fontId="28" fillId="30" borderId="14" xfId="39" applyFill="1" applyBorder="1" applyAlignment="1" applyProtection="1">
      <alignment vertical="center" wrapText="1"/>
      <protection locked="0"/>
    </xf>
    <xf numFmtId="49" fontId="67" fillId="30" borderId="16" xfId="39" applyNumberFormat="1" applyFont="1" applyFill="1" applyBorder="1" applyAlignment="1" applyProtection="1">
      <alignment horizontal="center" vertical="center" wrapText="1"/>
      <protection locked="0"/>
    </xf>
    <xf numFmtId="0" fontId="67" fillId="0" borderId="64" xfId="0" applyFont="1" applyBorder="1" applyAlignment="1" applyProtection="1">
      <alignment horizontal="center" vertical="center" wrapText="1"/>
      <protection locked="0"/>
    </xf>
    <xf numFmtId="3" fontId="46" fillId="30" borderId="14" xfId="39" applyNumberFormat="1" applyFont="1" applyFill="1" applyBorder="1" applyAlignment="1" applyProtection="1">
      <alignment horizontal="center" vertical="top" wrapText="1"/>
      <protection locked="0"/>
    </xf>
    <xf numFmtId="3" fontId="46" fillId="30" borderId="16" xfId="39" applyNumberFormat="1" applyFont="1" applyFill="1" applyBorder="1" applyAlignment="1" applyProtection="1">
      <alignment horizontal="center" vertical="top" wrapText="1"/>
      <protection locked="0"/>
    </xf>
    <xf numFmtId="17" fontId="46" fillId="30" borderId="14" xfId="39" applyNumberFormat="1" applyFont="1" applyFill="1" applyBorder="1" applyAlignment="1" applyProtection="1">
      <alignment horizontal="center" vertical="top" wrapText="1"/>
      <protection locked="0"/>
    </xf>
    <xf numFmtId="17" fontId="46" fillId="30" borderId="16" xfId="39" applyNumberFormat="1" applyFont="1" applyFill="1" applyBorder="1" applyAlignment="1" applyProtection="1">
      <alignment horizontal="center" vertical="top" wrapText="1"/>
      <protection locked="0"/>
    </xf>
    <xf numFmtId="0" fontId="68" fillId="0" borderId="14" xfId="39" applyFont="1" applyBorder="1" applyAlignment="1" applyProtection="1">
      <alignment vertical="center" wrapText="1"/>
      <protection locked="0"/>
    </xf>
    <xf numFmtId="3" fontId="67" fillId="0" borderId="14" xfId="0" applyNumberFormat="1" applyFont="1" applyBorder="1" applyAlignment="1" applyProtection="1">
      <alignment horizontal="center" vertical="center"/>
      <protection locked="0"/>
    </xf>
    <xf numFmtId="3" fontId="67" fillId="0" borderId="14" xfId="0" applyNumberFormat="1" applyFont="1" applyFill="1" applyBorder="1" applyAlignment="1" applyProtection="1">
      <alignment horizontal="center" vertical="center"/>
      <protection locked="0"/>
    </xf>
    <xf numFmtId="3" fontId="67" fillId="0" borderId="16" xfId="0" applyNumberFormat="1" applyFont="1" applyFill="1" applyBorder="1" applyAlignment="1" applyProtection="1">
      <alignment horizontal="center" vertical="center"/>
      <protection locked="0"/>
    </xf>
    <xf numFmtId="0" fontId="127" fillId="0" borderId="0" xfId="0" applyFont="1" applyAlignment="1">
      <alignment vertical="center" wrapText="1"/>
    </xf>
    <xf numFmtId="0" fontId="28" fillId="0" borderId="14" xfId="39" applyFont="1" applyFill="1" applyBorder="1" applyAlignment="1" applyProtection="1">
      <alignment horizontal="center" vertical="top" wrapText="1"/>
      <protection locked="0"/>
    </xf>
    <xf numFmtId="0" fontId="28" fillId="0" borderId="14" xfId="39" applyFill="1" applyBorder="1" applyAlignment="1" applyProtection="1">
      <alignment horizontal="center" vertical="top" wrapText="1"/>
      <protection locked="0"/>
    </xf>
    <xf numFmtId="0" fontId="0" fillId="0" borderId="14" xfId="0" applyFill="1" applyBorder="1" applyAlignment="1" applyProtection="1">
      <alignment vertical="top" wrapText="1"/>
      <protection locked="0"/>
    </xf>
    <xf numFmtId="0" fontId="0" fillId="0" borderId="14" xfId="0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center" wrapText="1"/>
    </xf>
    <xf numFmtId="0" fontId="99" fillId="29" borderId="0" xfId="40" applyFont="1" applyFill="1" applyBorder="1" applyAlignment="1">
      <alignment horizontal="left" vertical="center" wrapText="1"/>
    </xf>
    <xf numFmtId="0" fontId="126" fillId="0" borderId="0" xfId="39" applyFont="1" applyAlignment="1" applyProtection="1">
      <alignment vertical="top" wrapText="1"/>
      <protection hidden="1"/>
    </xf>
    <xf numFmtId="0" fontId="126" fillId="0" borderId="0" xfId="39" applyFont="1" applyFill="1" applyBorder="1" applyAlignment="1">
      <alignment vertical="top" wrapText="1"/>
    </xf>
    <xf numFmtId="0" fontId="126" fillId="0" borderId="0" xfId="39" applyFont="1" applyBorder="1" applyAlignment="1">
      <alignment vertical="top" wrapText="1"/>
    </xf>
    <xf numFmtId="0" fontId="126" fillId="0" borderId="0" xfId="39" applyFont="1" applyFill="1" applyAlignment="1">
      <alignment vertical="top" wrapText="1"/>
    </xf>
    <xf numFmtId="0" fontId="126" fillId="0" borderId="0" xfId="39" applyFont="1" applyAlignment="1">
      <alignment wrapText="1"/>
    </xf>
    <xf numFmtId="0" fontId="128" fillId="0" borderId="0" xfId="39" applyFont="1" applyBorder="1" applyAlignment="1">
      <alignment vertical="center" wrapText="1"/>
    </xf>
    <xf numFmtId="49" fontId="128" fillId="0" borderId="0" xfId="39" applyNumberFormat="1" applyFont="1" applyBorder="1" applyAlignment="1">
      <alignment vertical="center" wrapText="1"/>
    </xf>
    <xf numFmtId="0" fontId="126" fillId="0" borderId="0" xfId="39" applyFont="1" applyBorder="1" applyAlignment="1">
      <alignment wrapText="1"/>
    </xf>
    <xf numFmtId="0" fontId="129" fillId="0" borderId="0" xfId="0" applyFont="1"/>
    <xf numFmtId="0" fontId="58" fillId="32" borderId="14" xfId="39" applyFont="1" applyFill="1" applyBorder="1" applyAlignment="1" applyProtection="1">
      <alignment horizontal="center" vertical="center" wrapText="1"/>
      <protection locked="0"/>
    </xf>
    <xf numFmtId="0" fontId="58" fillId="32" borderId="14" xfId="39" applyFont="1" applyFill="1" applyBorder="1" applyAlignment="1" applyProtection="1">
      <alignment vertical="center" wrapText="1"/>
      <protection locked="0"/>
    </xf>
    <xf numFmtId="0" fontId="58" fillId="32" borderId="16" xfId="39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Alignment="1">
      <alignment horizontal="center" vertical="center" wrapText="1"/>
    </xf>
    <xf numFmtId="0" fontId="130" fillId="30" borderId="0" xfId="40" applyFont="1" applyFill="1" applyAlignment="1">
      <alignment vertical="center" wrapText="1"/>
    </xf>
    <xf numFmtId="0" fontId="130" fillId="30" borderId="0" xfId="40" applyFont="1" applyFill="1" applyAlignment="1">
      <alignment vertical="center"/>
    </xf>
    <xf numFmtId="0" fontId="131" fillId="30" borderId="0" xfId="40" applyFont="1" applyFill="1" applyAlignment="1">
      <alignment vertical="center"/>
    </xf>
    <xf numFmtId="0" fontId="132" fillId="0" borderId="35" xfId="0" applyFont="1" applyBorder="1" applyAlignment="1">
      <alignment vertical="center" wrapText="1"/>
    </xf>
    <xf numFmtId="0" fontId="132" fillId="0" borderId="34" xfId="0" applyFont="1" applyBorder="1" applyAlignment="1">
      <alignment vertical="center" wrapText="1"/>
    </xf>
    <xf numFmtId="0" fontId="132" fillId="0" borderId="50" xfId="0" applyFont="1" applyBorder="1" applyAlignment="1">
      <alignment vertical="center" wrapText="1"/>
    </xf>
    <xf numFmtId="0" fontId="112" fillId="0" borderId="34" xfId="0" applyFont="1" applyBorder="1" applyAlignment="1">
      <alignment vertical="center" wrapText="1"/>
    </xf>
    <xf numFmtId="0" fontId="132" fillId="0" borderId="16" xfId="0" applyFont="1" applyBorder="1" applyAlignment="1">
      <alignment vertical="center" wrapText="1"/>
    </xf>
    <xf numFmtId="0" fontId="112" fillId="30" borderId="50" xfId="41" applyFont="1" applyFill="1" applyBorder="1" applyAlignment="1">
      <alignment horizontal="left" vertical="center" wrapText="1"/>
    </xf>
    <xf numFmtId="0" fontId="112" fillId="0" borderId="50" xfId="0" applyFont="1" applyBorder="1" applyAlignment="1">
      <alignment vertical="center" wrapText="1"/>
    </xf>
    <xf numFmtId="0" fontId="132" fillId="0" borderId="64" xfId="0" applyFont="1" applyBorder="1" applyAlignment="1">
      <alignment vertical="center" wrapText="1"/>
    </xf>
    <xf numFmtId="0" fontId="112" fillId="0" borderId="34" xfId="0" applyFont="1" applyBorder="1" applyAlignment="1">
      <alignment horizontal="justify" vertical="center" wrapText="1"/>
    </xf>
    <xf numFmtId="0" fontId="112" fillId="0" borderId="12" xfId="0" applyFont="1" applyBorder="1" applyAlignment="1">
      <alignment horizontal="justify" vertical="center" wrapText="1"/>
    </xf>
    <xf numFmtId="0" fontId="132" fillId="0" borderId="18" xfId="0" applyFont="1" applyBorder="1" applyAlignment="1">
      <alignment vertical="center" wrapText="1"/>
    </xf>
    <xf numFmtId="0" fontId="112" fillId="0" borderId="34" xfId="0" applyFont="1" applyBorder="1" applyAlignment="1">
      <alignment horizontal="left" vertical="center" wrapText="1"/>
    </xf>
    <xf numFmtId="0" fontId="112" fillId="0" borderId="11" xfId="0" applyFont="1" applyBorder="1" applyAlignment="1">
      <alignment horizontal="justify" vertical="center" wrapText="1"/>
    </xf>
    <xf numFmtId="0" fontId="132" fillId="0" borderId="61" xfId="0" applyFont="1" applyBorder="1" applyAlignment="1">
      <alignment vertical="center" wrapText="1"/>
    </xf>
    <xf numFmtId="0" fontId="132" fillId="0" borderId="57" xfId="0" applyFont="1" applyBorder="1" applyAlignment="1">
      <alignment horizontal="left" vertical="top" wrapText="1"/>
    </xf>
    <xf numFmtId="0" fontId="112" fillId="0" borderId="37" xfId="0" applyFont="1" applyBorder="1" applyAlignment="1">
      <alignment horizontal="justify" vertical="center" wrapText="1"/>
    </xf>
    <xf numFmtId="0" fontId="132" fillId="0" borderId="37" xfId="0" applyFont="1" applyBorder="1" applyAlignment="1">
      <alignment horizontal="justify" vertical="center" wrapText="1"/>
    </xf>
    <xf numFmtId="0" fontId="132" fillId="31" borderId="57" xfId="0" applyFont="1" applyFill="1" applyBorder="1" applyAlignment="1">
      <alignment horizontal="left" vertical="top" wrapText="1"/>
    </xf>
    <xf numFmtId="0" fontId="132" fillId="31" borderId="37" xfId="0" applyFont="1" applyFill="1" applyBorder="1" applyAlignment="1">
      <alignment horizontal="left" vertical="center" wrapText="1"/>
    </xf>
    <xf numFmtId="0" fontId="99" fillId="30" borderId="0" xfId="40" applyFont="1" applyFill="1" applyBorder="1" applyAlignment="1">
      <alignment horizontal="center" vertical="center"/>
    </xf>
    <xf numFmtId="0" fontId="122" fillId="30" borderId="0" xfId="40" applyFont="1" applyFill="1" applyBorder="1" applyAlignment="1">
      <alignment horizontal="left" vertical="center" wrapText="1"/>
    </xf>
    <xf numFmtId="0" fontId="133" fillId="30" borderId="0" xfId="40" applyFont="1" applyFill="1" applyAlignment="1">
      <alignment vertical="center"/>
    </xf>
    <xf numFmtId="0" fontId="134" fillId="30" borderId="0" xfId="40" applyFont="1" applyFill="1" applyAlignment="1">
      <alignment vertical="center"/>
    </xf>
    <xf numFmtId="0" fontId="135" fillId="30" borderId="0" xfId="40" applyFont="1" applyFill="1" applyAlignment="1">
      <alignment vertical="center"/>
    </xf>
    <xf numFmtId="0" fontId="136" fillId="30" borderId="0" xfId="40" applyFont="1" applyFill="1" applyAlignment="1">
      <alignment vertical="center"/>
    </xf>
    <xf numFmtId="0" fontId="137" fillId="30" borderId="0" xfId="40" applyFont="1" applyFill="1" applyAlignment="1">
      <alignment vertical="center"/>
    </xf>
    <xf numFmtId="0" fontId="138" fillId="30" borderId="0" xfId="40" applyFont="1" applyFill="1" applyAlignment="1">
      <alignment vertical="center"/>
    </xf>
    <xf numFmtId="0" fontId="139" fillId="30" borderId="0" xfId="40" applyFont="1" applyFill="1" applyAlignment="1">
      <alignment vertical="center"/>
    </xf>
    <xf numFmtId="0" fontId="35" fillId="30" borderId="0" xfId="0" applyFont="1" applyFill="1" applyAlignment="1" applyProtection="1">
      <alignment vertical="center" wrapText="1"/>
      <protection hidden="1"/>
    </xf>
    <xf numFmtId="0" fontId="130" fillId="30" borderId="0" xfId="40" applyFont="1" applyFill="1" applyAlignment="1">
      <alignment horizontal="right" vertical="center"/>
    </xf>
    <xf numFmtId="0" fontId="99" fillId="30" borderId="23" xfId="40" applyFont="1" applyFill="1" applyBorder="1" applyAlignment="1">
      <alignment vertical="center"/>
    </xf>
    <xf numFmtId="0" fontId="99" fillId="30" borderId="0" xfId="40" applyFont="1" applyFill="1" applyBorder="1" applyAlignment="1">
      <alignment vertical="center"/>
    </xf>
    <xf numFmtId="0" fontId="113" fillId="30" borderId="0" xfId="40" applyFont="1" applyFill="1" applyBorder="1" applyAlignment="1">
      <alignment vertical="center"/>
    </xf>
    <xf numFmtId="0" fontId="123" fillId="30" borderId="0" xfId="40" applyFont="1" applyFill="1" applyBorder="1" applyAlignment="1">
      <alignment vertical="center"/>
    </xf>
    <xf numFmtId="0" fontId="140" fillId="30" borderId="24" xfId="40" applyFont="1" applyFill="1" applyBorder="1" applyAlignment="1">
      <alignment horizontal="center" vertical="center"/>
    </xf>
    <xf numFmtId="0" fontId="141" fillId="30" borderId="60" xfId="40" applyFont="1" applyFill="1" applyBorder="1" applyAlignment="1">
      <alignment horizontal="center" vertical="center"/>
    </xf>
    <xf numFmtId="0" fontId="99" fillId="30" borderId="61" xfId="40" applyFont="1" applyFill="1" applyBorder="1" applyAlignment="1">
      <alignment vertical="center"/>
    </xf>
    <xf numFmtId="0" fontId="142" fillId="0" borderId="0" xfId="39" applyFont="1" applyAlignment="1">
      <alignment horizontal="left" vertical="top" wrapText="1"/>
    </xf>
    <xf numFmtId="0" fontId="142" fillId="0" borderId="0" xfId="0" applyFont="1" applyFill="1" applyAlignment="1">
      <alignment horizontal="left" vertical="center" wrapText="1"/>
    </xf>
    <xf numFmtId="0" fontId="142" fillId="0" borderId="0" xfId="39" applyFont="1" applyFill="1" applyAlignment="1">
      <alignment horizontal="left" vertical="top" wrapText="1"/>
    </xf>
    <xf numFmtId="0" fontId="142" fillId="0" borderId="0" xfId="39" applyFont="1" applyFill="1" applyBorder="1" applyAlignment="1">
      <alignment horizontal="left" vertical="top" wrapText="1"/>
    </xf>
    <xf numFmtId="0" fontId="142" fillId="0" borderId="0" xfId="39" applyFont="1" applyBorder="1" applyAlignment="1">
      <alignment horizontal="left" vertical="top" wrapText="1"/>
    </xf>
    <xf numFmtId="0" fontId="142" fillId="0" borderId="0" xfId="39" applyFont="1" applyAlignment="1">
      <alignment horizontal="left" wrapText="1"/>
    </xf>
    <xf numFmtId="0" fontId="142" fillId="0" borderId="0" xfId="39" applyFont="1" applyBorder="1" applyAlignment="1">
      <alignment horizontal="left" wrapText="1"/>
    </xf>
    <xf numFmtId="0" fontId="143" fillId="0" borderId="0" xfId="0" applyFont="1" applyFill="1" applyBorder="1" applyAlignment="1">
      <alignment horizontal="left" wrapText="1"/>
    </xf>
    <xf numFmtId="0" fontId="144" fillId="0" borderId="0" xfId="0" applyFont="1" applyFill="1" applyBorder="1" applyAlignment="1">
      <alignment horizontal="left" wrapText="1"/>
    </xf>
    <xf numFmtId="0" fontId="68" fillId="32" borderId="14" xfId="39" applyFont="1" applyFill="1" applyBorder="1" applyAlignment="1" applyProtection="1">
      <alignment horizontal="center" vertical="center" wrapText="1"/>
      <protection locked="0"/>
    </xf>
    <xf numFmtId="0" fontId="68" fillId="32" borderId="14" xfId="39" applyFont="1" applyFill="1" applyBorder="1" applyAlignment="1" applyProtection="1">
      <alignment vertical="center" wrapText="1"/>
      <protection locked="0"/>
    </xf>
    <xf numFmtId="0" fontId="68" fillId="32" borderId="16" xfId="39" applyFont="1" applyFill="1" applyBorder="1" applyAlignment="1" applyProtection="1">
      <alignment horizontal="center" vertical="center" wrapText="1"/>
      <protection locked="0"/>
    </xf>
    <xf numFmtId="0" fontId="54" fillId="30" borderId="34" xfId="39" applyFont="1" applyFill="1" applyBorder="1" applyAlignment="1" applyProtection="1">
      <alignment horizontal="left" vertical="center" wrapText="1"/>
    </xf>
    <xf numFmtId="0" fontId="54" fillId="0" borderId="34" xfId="39" applyFont="1" applyFill="1" applyBorder="1" applyAlignment="1" applyProtection="1">
      <alignment horizontal="left" vertical="center" wrapText="1"/>
    </xf>
    <xf numFmtId="0" fontId="54" fillId="0" borderId="11" xfId="39" applyFont="1" applyFill="1" applyBorder="1" applyAlignment="1" applyProtection="1">
      <alignment horizontal="left" vertical="center" wrapText="1"/>
    </xf>
    <xf numFmtId="0" fontId="145" fillId="0" borderId="14" xfId="39" applyFont="1" applyFill="1" applyBorder="1" applyAlignment="1" applyProtection="1">
      <alignment horizontal="left" vertical="center" wrapText="1"/>
    </xf>
    <xf numFmtId="0" fontId="54" fillId="0" borderId="35" xfId="39" applyFont="1" applyFill="1" applyBorder="1" applyAlignment="1" applyProtection="1">
      <alignment horizontal="left" vertical="center" wrapText="1"/>
    </xf>
    <xf numFmtId="0" fontId="54" fillId="0" borderId="34" xfId="39" applyFont="1" applyBorder="1" applyAlignment="1" applyProtection="1">
      <alignment horizontal="left" vertical="center" wrapText="1"/>
    </xf>
    <xf numFmtId="0" fontId="54" fillId="0" borderId="34" xfId="39" applyFont="1" applyBorder="1" applyAlignment="1" applyProtection="1">
      <alignment vertical="center" wrapText="1"/>
    </xf>
    <xf numFmtId="0" fontId="54" fillId="0" borderId="34" xfId="39" applyFont="1" applyFill="1" applyBorder="1" applyAlignment="1" applyProtection="1">
      <alignment vertical="center" wrapText="1"/>
    </xf>
    <xf numFmtId="0" fontId="54" fillId="32" borderId="34" xfId="39" applyFont="1" applyFill="1" applyBorder="1" applyAlignment="1" applyProtection="1">
      <alignment horizontal="left" vertical="center" wrapText="1"/>
    </xf>
    <xf numFmtId="0" fontId="54" fillId="31" borderId="34" xfId="39" applyFont="1" applyFill="1" applyBorder="1" applyAlignment="1" applyProtection="1">
      <alignment horizontal="left" vertical="center" wrapText="1"/>
    </xf>
    <xf numFmtId="0" fontId="58" fillId="0" borderId="14" xfId="39" applyFont="1" applyFill="1" applyBorder="1" applyAlignment="1" applyProtection="1">
      <alignment horizontal="left" vertical="center" wrapText="1"/>
    </xf>
    <xf numFmtId="0" fontId="59" fillId="33" borderId="14" xfId="39" applyFont="1" applyFill="1" applyBorder="1" applyAlignment="1" applyProtection="1">
      <alignment horizontal="center" vertical="center" wrapText="1"/>
    </xf>
    <xf numFmtId="0" fontId="28" fillId="33" borderId="14" xfId="39" applyFill="1" applyBorder="1" applyAlignment="1" applyProtection="1">
      <alignment vertical="center" wrapText="1"/>
    </xf>
    <xf numFmtId="0" fontId="59" fillId="33" borderId="16" xfId="39" applyFont="1" applyFill="1" applyBorder="1" applyAlignment="1" applyProtection="1">
      <alignment horizontal="center" vertical="center" wrapText="1"/>
    </xf>
    <xf numFmtId="3" fontId="46" fillId="30" borderId="14" xfId="0" applyNumberFormat="1" applyFont="1" applyFill="1" applyBorder="1" applyAlignment="1" applyProtection="1">
      <alignment horizontal="center" vertical="center"/>
      <protection locked="0"/>
    </xf>
    <xf numFmtId="3" fontId="46" fillId="0" borderId="14" xfId="0" applyNumberFormat="1" applyFont="1" applyBorder="1" applyAlignment="1" applyProtection="1">
      <alignment horizontal="center" vertical="center"/>
      <protection locked="0"/>
    </xf>
    <xf numFmtId="3" fontId="46" fillId="0" borderId="14" xfId="0" applyNumberFormat="1" applyFont="1" applyFill="1" applyBorder="1" applyAlignment="1" applyProtection="1">
      <alignment horizontal="center" vertical="center"/>
      <protection locked="0"/>
    </xf>
    <xf numFmtId="3" fontId="46" fillId="30" borderId="16" xfId="0" applyNumberFormat="1" applyFont="1" applyFill="1" applyBorder="1" applyAlignment="1" applyProtection="1">
      <alignment horizontal="center" vertical="center"/>
      <protection locked="0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0" fontId="54" fillId="32" borderId="34" xfId="39" applyFont="1" applyFill="1" applyBorder="1" applyAlignment="1" applyProtection="1">
      <alignment horizontal="center" vertical="center" wrapText="1"/>
    </xf>
    <xf numFmtId="3" fontId="59" fillId="30" borderId="14" xfId="39" applyNumberFormat="1" applyFont="1" applyFill="1" applyBorder="1" applyAlignment="1" applyProtection="1">
      <alignment horizontal="center" vertical="top" wrapText="1"/>
      <protection locked="0"/>
    </xf>
    <xf numFmtId="0" fontId="105" fillId="31" borderId="26" xfId="0" applyNumberFormat="1" applyFont="1" applyFill="1" applyBorder="1" applyAlignment="1" applyProtection="1">
      <alignment horizontal="left" vertical="center"/>
      <protection hidden="1"/>
    </xf>
    <xf numFmtId="10" fontId="100" fillId="31" borderId="26" xfId="0" applyNumberFormat="1" applyFont="1" applyFill="1" applyBorder="1" applyAlignment="1" applyProtection="1">
      <alignment horizontal="left" vertical="center"/>
      <protection locked="0"/>
    </xf>
    <xf numFmtId="10" fontId="105" fillId="31" borderId="26" xfId="0" applyNumberFormat="1" applyFont="1" applyFill="1" applyBorder="1" applyAlignment="1" applyProtection="1">
      <alignment horizontal="left" vertical="center"/>
      <protection hidden="1"/>
    </xf>
    <xf numFmtId="0" fontId="0" fillId="35" borderId="0" xfId="0" applyFill="1"/>
    <xf numFmtId="0" fontId="146" fillId="0" borderId="0" xfId="0" applyFont="1" applyAlignment="1">
      <alignment horizontal="center" vertical="center"/>
    </xf>
    <xf numFmtId="0" fontId="146" fillId="0" borderId="0" xfId="0" applyFont="1"/>
    <xf numFmtId="0" fontId="147" fillId="0" borderId="65" xfId="0" applyFont="1" applyBorder="1" applyAlignment="1">
      <alignment vertical="top" wrapText="1"/>
    </xf>
    <xf numFmtId="0" fontId="147" fillId="0" borderId="62" xfId="0" applyFont="1" applyBorder="1" applyAlignment="1">
      <alignment vertical="top" wrapText="1"/>
    </xf>
    <xf numFmtId="0" fontId="147" fillId="0" borderId="65" xfId="0" applyFont="1" applyBorder="1" applyAlignment="1">
      <alignment horizontal="justify" vertical="top" wrapText="1"/>
    </xf>
    <xf numFmtId="0" fontId="0" fillId="0" borderId="65" xfId="0" applyBorder="1" applyAlignment="1">
      <alignment vertical="top" wrapText="1"/>
    </xf>
    <xf numFmtId="0" fontId="147" fillId="0" borderId="63" xfId="0" applyFont="1" applyBorder="1" applyAlignment="1">
      <alignment vertical="top" wrapText="1"/>
    </xf>
    <xf numFmtId="0" fontId="0" fillId="0" borderId="66" xfId="0" applyBorder="1" applyAlignment="1">
      <alignment vertical="top" wrapText="1"/>
    </xf>
    <xf numFmtId="0" fontId="147" fillId="0" borderId="66" xfId="0" applyFont="1" applyBorder="1" applyAlignment="1">
      <alignment horizontal="center" vertical="top" wrapText="1"/>
    </xf>
    <xf numFmtId="0" fontId="0" fillId="0" borderId="67" xfId="0" applyBorder="1" applyAlignment="1">
      <alignment vertical="top" wrapText="1"/>
    </xf>
    <xf numFmtId="0" fontId="147" fillId="0" borderId="62" xfId="0" applyFont="1" applyBorder="1" applyAlignment="1">
      <alignment vertical="top" wrapText="1"/>
    </xf>
    <xf numFmtId="0" fontId="147" fillId="0" borderId="67" xfId="0" applyFont="1" applyBorder="1" applyAlignment="1">
      <alignment vertical="top" wrapText="1"/>
    </xf>
    <xf numFmtId="0" fontId="147" fillId="0" borderId="65" xfId="0" applyFont="1" applyBorder="1" applyAlignment="1">
      <alignment horizontal="justify" wrapText="1"/>
    </xf>
    <xf numFmtId="0" fontId="147" fillId="0" borderId="62" xfId="0" applyFont="1" applyBorder="1" applyAlignment="1">
      <alignment horizontal="left" vertical="top" wrapText="1"/>
    </xf>
    <xf numFmtId="0" fontId="147" fillId="0" borderId="65" xfId="0" applyFont="1" applyBorder="1" applyAlignment="1">
      <alignment vertical="top" wrapText="1"/>
    </xf>
    <xf numFmtId="0" fontId="147" fillId="0" borderId="62" xfId="0" applyFont="1" applyBorder="1" applyAlignment="1">
      <alignment vertical="top" wrapText="1"/>
    </xf>
    <xf numFmtId="0" fontId="147" fillId="0" borderId="65" xfId="0" applyFont="1" applyBorder="1" applyAlignment="1">
      <alignment vertical="top" wrapText="1"/>
    </xf>
    <xf numFmtId="0" fontId="147" fillId="0" borderId="62" xfId="0" applyFont="1" applyBorder="1" applyAlignment="1">
      <alignment vertical="top" wrapText="1"/>
    </xf>
    <xf numFmtId="0" fontId="148" fillId="0" borderId="15" xfId="0" applyFont="1" applyBorder="1" applyAlignment="1">
      <alignment horizontal="center" vertical="center"/>
    </xf>
    <xf numFmtId="0" fontId="149" fillId="0" borderId="59" xfId="0" applyFont="1" applyBorder="1" applyAlignment="1">
      <alignment horizontal="right" vertical="center"/>
    </xf>
    <xf numFmtId="0" fontId="147" fillId="0" borderId="65" xfId="0" applyFont="1" applyBorder="1" applyAlignment="1">
      <alignment vertical="top" wrapText="1"/>
    </xf>
    <xf numFmtId="0" fontId="147" fillId="0" borderId="62" xfId="0" applyFont="1" applyBorder="1" applyAlignment="1">
      <alignment vertical="top" wrapText="1"/>
    </xf>
    <xf numFmtId="0" fontId="148" fillId="0" borderId="14" xfId="0" applyFont="1" applyBorder="1" applyAlignment="1">
      <alignment horizontal="right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148" fillId="0" borderId="14" xfId="0" applyFont="1" applyBorder="1" applyAlignment="1">
      <alignment horizontal="center" vertical="center"/>
    </xf>
    <xf numFmtId="0" fontId="46" fillId="0" borderId="0" xfId="0" applyFont="1" applyFill="1"/>
    <xf numFmtId="0" fontId="97" fillId="0" borderId="15" xfId="0" applyFont="1" applyBorder="1" applyAlignment="1">
      <alignment horizontal="center" vertical="center"/>
    </xf>
    <xf numFmtId="0" fontId="0" fillId="0" borderId="0" xfId="0" applyFill="1"/>
    <xf numFmtId="0" fontId="97" fillId="0" borderId="57" xfId="0" applyFont="1" applyBorder="1" applyAlignment="1">
      <alignment horizontal="center" vertical="center"/>
    </xf>
    <xf numFmtId="0" fontId="0" fillId="35" borderId="27" xfId="0" applyFill="1" applyBorder="1"/>
    <xf numFmtId="0" fontId="46" fillId="0" borderId="14" xfId="0" applyFont="1" applyBorder="1" applyAlignment="1">
      <alignment horizontal="center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vertical="center" shrinkToFit="1"/>
    </xf>
    <xf numFmtId="0" fontId="0" fillId="0" borderId="27" xfId="0" applyFill="1" applyBorder="1"/>
    <xf numFmtId="0" fontId="46" fillId="0" borderId="0" xfId="0" applyFont="1" applyFill="1" applyBorder="1"/>
    <xf numFmtId="0" fontId="0" fillId="0" borderId="19" xfId="0" applyFill="1" applyBorder="1"/>
    <xf numFmtId="0" fontId="45" fillId="30" borderId="0" xfId="0" applyFont="1" applyFill="1" applyAlignment="1">
      <alignment horizontal="center"/>
    </xf>
    <xf numFmtId="0" fontId="85" fillId="30" borderId="0" xfId="0" applyFont="1" applyFill="1" applyBorder="1" applyAlignment="1">
      <alignment horizontal="center" vertical="center"/>
    </xf>
    <xf numFmtId="0" fontId="45" fillId="30" borderId="0" xfId="0" applyFont="1" applyFill="1" applyAlignment="1">
      <alignment horizontal="center" vertical="center"/>
    </xf>
    <xf numFmtId="0" fontId="86" fillId="30" borderId="57" xfId="0" applyFont="1" applyFill="1" applyBorder="1" applyAlignment="1">
      <alignment horizontal="center" vertical="center"/>
    </xf>
    <xf numFmtId="0" fontId="71" fillId="30" borderId="26" xfId="0" applyFont="1" applyFill="1" applyBorder="1" applyAlignment="1">
      <alignment horizontal="center" vertical="center"/>
    </xf>
    <xf numFmtId="0" fontId="38" fillId="30" borderId="0" xfId="0" applyFont="1" applyFill="1" applyAlignment="1" applyProtection="1">
      <alignment horizontal="left" vertical="center"/>
      <protection hidden="1"/>
    </xf>
    <xf numFmtId="0" fontId="39" fillId="30" borderId="0" xfId="0" applyFont="1" applyFill="1" applyAlignment="1" applyProtection="1">
      <alignment horizontal="center" vertical="center" wrapText="1"/>
      <protection hidden="1"/>
    </xf>
    <xf numFmtId="0" fontId="35" fillId="30" borderId="0" xfId="0" applyFont="1" applyFill="1" applyAlignment="1" applyProtection="1">
      <alignment horizontal="left" vertical="center"/>
      <protection hidden="1"/>
    </xf>
    <xf numFmtId="0" fontId="35" fillId="30" borderId="0" xfId="0" applyFont="1" applyFill="1" applyAlignment="1" applyProtection="1">
      <alignment horizontal="left" vertical="center" wrapText="1"/>
      <protection hidden="1"/>
    </xf>
    <xf numFmtId="0" fontId="150" fillId="30" borderId="0" xfId="0" applyFont="1" applyFill="1" applyAlignment="1" applyProtection="1">
      <alignment horizontal="right" vertical="top" wrapText="1"/>
      <protection hidden="1"/>
    </xf>
    <xf numFmtId="49" fontId="100" fillId="31" borderId="26" xfId="0" applyNumberFormat="1" applyFont="1" applyFill="1" applyBorder="1" applyAlignment="1" applyProtection="1">
      <alignment horizontal="left" vertical="center"/>
      <protection locked="0"/>
    </xf>
    <xf numFmtId="49" fontId="100" fillId="31" borderId="26" xfId="0" applyNumberFormat="1" applyFont="1" applyFill="1" applyBorder="1" applyAlignment="1" applyProtection="1">
      <alignment horizontal="left" vertical="center"/>
      <protection hidden="1"/>
    </xf>
    <xf numFmtId="49" fontId="3" fillId="0" borderId="0" xfId="0" applyNumberFormat="1" applyFont="1" applyAlignment="1">
      <alignment horizontal="left" vertical="center"/>
    </xf>
    <xf numFmtId="0" fontId="37" fillId="30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30" borderId="0" xfId="0" applyFill="1" applyAlignment="1" applyProtection="1">
      <alignment wrapText="1"/>
      <protection hidden="1"/>
    </xf>
    <xf numFmtId="0" fontId="35" fillId="30" borderId="0" xfId="0" applyFont="1" applyFill="1" applyAlignment="1" applyProtection="1">
      <alignment wrapText="1"/>
      <protection hidden="1"/>
    </xf>
    <xf numFmtId="0" fontId="0" fillId="30" borderId="0" xfId="0" applyFill="1" applyAlignment="1">
      <alignment wrapText="1"/>
    </xf>
    <xf numFmtId="0" fontId="0" fillId="0" borderId="0" xfId="0" applyAlignment="1">
      <alignment wrapText="1"/>
    </xf>
    <xf numFmtId="0" fontId="46" fillId="0" borderId="0" xfId="0" applyFont="1" applyAlignment="1">
      <alignment wrapText="1"/>
    </xf>
    <xf numFmtId="0" fontId="46" fillId="0" borderId="0" xfId="0" applyFont="1"/>
    <xf numFmtId="0" fontId="38" fillId="30" borderId="26" xfId="0" applyFont="1" applyFill="1" applyBorder="1" applyAlignment="1" applyProtection="1">
      <alignment horizontal="center" vertical="center" wrapText="1"/>
      <protection hidden="1"/>
    </xf>
    <xf numFmtId="0" fontId="38" fillId="30" borderId="26" xfId="0" applyFont="1" applyFill="1" applyBorder="1" applyAlignment="1" applyProtection="1">
      <alignment horizontal="center" vertical="center"/>
      <protection locked="0"/>
    </xf>
    <xf numFmtId="0" fontId="42" fillId="30" borderId="26" xfId="0" applyFont="1" applyFill="1" applyBorder="1" applyAlignment="1" applyProtection="1">
      <alignment horizontal="center" vertical="center" wrapText="1"/>
      <protection hidden="1"/>
    </xf>
    <xf numFmtId="0" fontId="35" fillId="30" borderId="26" xfId="0" applyFont="1" applyFill="1" applyBorder="1" applyProtection="1">
      <protection locked="0"/>
    </xf>
    <xf numFmtId="0" fontId="93" fillId="30" borderId="26" xfId="0" applyFont="1" applyFill="1" applyBorder="1" applyAlignment="1" applyProtection="1">
      <alignment horizontal="center" vertical="center"/>
      <protection locked="0"/>
    </xf>
    <xf numFmtId="0" fontId="94" fillId="30" borderId="26" xfId="0" applyFont="1" applyFill="1" applyBorder="1" applyAlignment="1" applyProtection="1">
      <alignment horizontal="center" vertical="center" wrapText="1"/>
      <protection locked="0"/>
    </xf>
    <xf numFmtId="0" fontId="40" fillId="30" borderId="0" xfId="0" applyFont="1" applyFill="1" applyAlignment="1" applyProtection="1">
      <alignment vertical="center" wrapText="1"/>
      <protection hidden="1"/>
    </xf>
    <xf numFmtId="0" fontId="92" fillId="30" borderId="0" xfId="0" applyFont="1" applyFill="1" applyAlignment="1" applyProtection="1">
      <alignment horizontal="justify" vertical="top"/>
      <protection hidden="1"/>
    </xf>
    <xf numFmtId="0" fontId="95" fillId="30" borderId="0" xfId="0" applyFont="1" applyFill="1" applyAlignment="1" applyProtection="1">
      <alignment horizontal="justify" vertical="center" wrapText="1"/>
      <protection hidden="1"/>
    </xf>
    <xf numFmtId="10" fontId="0" fillId="0" borderId="0" xfId="0" applyNumberFormat="1"/>
    <xf numFmtId="0" fontId="28" fillId="30" borderId="19" xfId="39" applyFill="1" applyBorder="1" applyAlignment="1" applyProtection="1">
      <alignment vertical="top" wrapText="1"/>
      <protection locked="0"/>
    </xf>
    <xf numFmtId="0" fontId="0" fillId="0" borderId="0" xfId="0" applyFill="1" applyAlignment="1">
      <alignment wrapText="1"/>
    </xf>
    <xf numFmtId="0" fontId="46" fillId="0" borderId="14" xfId="0" applyFont="1" applyBorder="1" applyAlignment="1">
      <alignment wrapText="1"/>
    </xf>
    <xf numFmtId="0" fontId="86" fillId="0" borderId="57" xfId="0" applyFont="1" applyBorder="1" applyAlignment="1">
      <alignment horizontal="center" vertical="center"/>
    </xf>
    <xf numFmtId="0" fontId="86" fillId="0" borderId="39" xfId="0" applyFont="1" applyBorder="1" applyAlignment="1">
      <alignment horizontal="center" vertical="center"/>
    </xf>
    <xf numFmtId="0" fontId="147" fillId="0" borderId="65" xfId="0" applyFont="1" applyBorder="1" applyAlignment="1">
      <alignment horizontal="left" wrapText="1"/>
    </xf>
    <xf numFmtId="0" fontId="46" fillId="0" borderId="68" xfId="0" applyFont="1" applyBorder="1" applyAlignment="1">
      <alignment wrapText="1"/>
    </xf>
    <xf numFmtId="0" fontId="4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35" borderId="0" xfId="0" applyFill="1" applyBorder="1" applyAlignment="1">
      <alignment wrapText="1"/>
    </xf>
    <xf numFmtId="0" fontId="0" fillId="35" borderId="69" xfId="0" applyFill="1" applyBorder="1"/>
    <xf numFmtId="0" fontId="0" fillId="35" borderId="69" xfId="0" applyFill="1" applyBorder="1" applyAlignment="1">
      <alignment wrapText="1"/>
    </xf>
    <xf numFmtId="0" fontId="46" fillId="0" borderId="14" xfId="0" applyFont="1" applyBorder="1" applyAlignment="1">
      <alignment vertical="center" wrapText="1"/>
    </xf>
    <xf numFmtId="49" fontId="37" fillId="30" borderId="70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39" applyFont="1" applyBorder="1" applyAlignment="1">
      <alignment vertical="top" wrapText="1"/>
    </xf>
    <xf numFmtId="0" fontId="51" fillId="0" borderId="71" xfId="39" applyFont="1" applyBorder="1" applyAlignment="1">
      <alignment vertical="top" wrapText="1"/>
    </xf>
    <xf numFmtId="49" fontId="46" fillId="0" borderId="71" xfId="39" applyNumberFormat="1" applyFont="1" applyBorder="1" applyAlignment="1">
      <alignment horizontal="left" vertical="top" wrapText="1"/>
    </xf>
    <xf numFmtId="0" fontId="142" fillId="0" borderId="0" xfId="0" applyFont="1" applyFill="1" applyAlignment="1">
      <alignment horizontal="center" vertical="center" wrapText="1"/>
    </xf>
    <xf numFmtId="0" fontId="151" fillId="0" borderId="0" xfId="40" applyFont="1" applyAlignment="1">
      <alignment vertical="center"/>
    </xf>
    <xf numFmtId="0" fontId="96" fillId="33" borderId="16" xfId="39" applyFont="1" applyFill="1" applyBorder="1" applyAlignment="1" applyProtection="1">
      <alignment horizontal="center" vertical="center" wrapText="1"/>
    </xf>
    <xf numFmtId="0" fontId="152" fillId="0" borderId="24" xfId="0" applyFont="1" applyFill="1" applyBorder="1" applyAlignment="1" applyProtection="1">
      <alignment wrapText="1"/>
    </xf>
    <xf numFmtId="0" fontId="170" fillId="0" borderId="0" xfId="0" applyFont="1" applyAlignment="1">
      <alignment vertical="center"/>
    </xf>
    <xf numFmtId="0" fontId="171" fillId="0" borderId="0" xfId="0" applyFont="1" applyAlignment="1">
      <alignment horizontal="left" vertical="center"/>
    </xf>
    <xf numFmtId="0" fontId="28" fillId="0" borderId="0" xfId="39" applyFont="1" applyAlignment="1" applyProtection="1">
      <alignment horizontal="center" vertical="top" wrapText="1"/>
      <protection hidden="1"/>
    </xf>
    <xf numFmtId="0" fontId="28" fillId="0" borderId="0" xfId="39" applyFont="1" applyFill="1" applyAlignment="1" applyProtection="1">
      <alignment horizontal="center" vertical="top" wrapText="1"/>
      <protection hidden="1"/>
    </xf>
    <xf numFmtId="49" fontId="55" fillId="30" borderId="24" xfId="39" applyNumberFormat="1" applyFont="1" applyFill="1" applyBorder="1" applyAlignment="1" applyProtection="1">
      <alignment horizontal="center" vertical="top" wrapText="1"/>
      <protection locked="0"/>
    </xf>
    <xf numFmtId="0" fontId="59" fillId="0" borderId="24" xfId="0" applyFont="1" applyBorder="1" applyAlignment="1" applyProtection="1">
      <alignment vertical="top" wrapText="1"/>
      <protection locked="0"/>
    </xf>
    <xf numFmtId="49" fontId="55" fillId="30" borderId="14" xfId="39" applyNumberFormat="1" applyFont="1" applyFill="1" applyBorder="1" applyAlignment="1" applyProtection="1">
      <alignment horizontal="center" vertical="top" wrapText="1"/>
      <protection locked="0"/>
    </xf>
    <xf numFmtId="0" fontId="59" fillId="0" borderId="14" xfId="0" applyFont="1" applyBorder="1" applyAlignment="1" applyProtection="1">
      <alignment vertical="top" wrapText="1"/>
      <protection locked="0"/>
    </xf>
    <xf numFmtId="0" fontId="58" fillId="31" borderId="50" xfId="39" applyFont="1" applyFill="1" applyBorder="1" applyAlignment="1" applyProtection="1">
      <alignment horizontal="center" vertical="center" wrapText="1"/>
    </xf>
    <xf numFmtId="0" fontId="58" fillId="31" borderId="59" xfId="39" applyFont="1" applyFill="1" applyBorder="1" applyAlignment="1" applyProtection="1">
      <alignment horizontal="center" vertical="center" wrapText="1"/>
    </xf>
    <xf numFmtId="0" fontId="28" fillId="31" borderId="59" xfId="39" applyFill="1" applyBorder="1" applyAlignment="1" applyProtection="1">
      <alignment horizontal="center" vertical="center" wrapText="1"/>
    </xf>
    <xf numFmtId="0" fontId="0" fillId="31" borderId="59" xfId="0" applyFill="1" applyBorder="1" applyAlignment="1" applyProtection="1">
      <alignment vertical="center" wrapText="1"/>
    </xf>
    <xf numFmtId="0" fontId="0" fillId="31" borderId="64" xfId="0" applyFill="1" applyBorder="1" applyAlignment="1" applyProtection="1">
      <alignment vertical="center" wrapText="1"/>
    </xf>
    <xf numFmtId="0" fontId="28" fillId="0" borderId="0" xfId="39" applyNumberFormat="1" applyFont="1" applyFill="1" applyAlignment="1" applyProtection="1">
      <alignment horizontal="center" vertical="top" wrapText="1"/>
      <protection hidden="1"/>
    </xf>
    <xf numFmtId="0" fontId="46" fillId="0" borderId="71" xfId="39" applyFont="1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52" fillId="33" borderId="57" xfId="39" applyFont="1" applyFill="1" applyBorder="1" applyAlignment="1" applyProtection="1">
      <alignment horizontal="center" vertical="top" wrapText="1"/>
    </xf>
    <xf numFmtId="0" fontId="52" fillId="33" borderId="72" xfId="39" applyFont="1" applyFill="1" applyBorder="1" applyAlignment="1" applyProtection="1">
      <alignment horizontal="center" vertical="top" wrapText="1"/>
    </xf>
    <xf numFmtId="0" fontId="52" fillId="33" borderId="27" xfId="39" applyFont="1" applyFill="1" applyBorder="1" applyAlignment="1" applyProtection="1">
      <alignment horizontal="center" vertical="top" wrapText="1"/>
    </xf>
    <xf numFmtId="0" fontId="153" fillId="31" borderId="10" xfId="39" applyFont="1" applyFill="1" applyBorder="1" applyAlignment="1" applyProtection="1">
      <alignment horizontal="center" vertical="center" wrapText="1"/>
    </xf>
    <xf numFmtId="0" fontId="153" fillId="31" borderId="13" xfId="39" applyFont="1" applyFill="1" applyBorder="1" applyAlignment="1" applyProtection="1">
      <alignment horizontal="center" vertical="center" wrapText="1"/>
    </xf>
    <xf numFmtId="0" fontId="152" fillId="31" borderId="13" xfId="0" applyFont="1" applyFill="1" applyBorder="1" applyAlignment="1" applyProtection="1">
      <alignment wrapText="1"/>
    </xf>
    <xf numFmtId="0" fontId="152" fillId="31" borderId="29" xfId="0" applyFont="1" applyFill="1" applyBorder="1" applyAlignment="1" applyProtection="1">
      <alignment wrapText="1"/>
    </xf>
    <xf numFmtId="0" fontId="55" fillId="30" borderId="15" xfId="39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55" fillId="30" borderId="15" xfId="39" applyFont="1" applyFill="1" applyBorder="1" applyAlignment="1" applyProtection="1">
      <alignment horizontal="center" vertical="top" wrapText="1"/>
      <protection locked="0"/>
    </xf>
    <xf numFmtId="0" fontId="0" fillId="0" borderId="19" xfId="0" applyBorder="1" applyAlignment="1" applyProtection="1">
      <alignment horizontal="center" vertical="top" wrapText="1"/>
      <protection locked="0"/>
    </xf>
    <xf numFmtId="0" fontId="153" fillId="0" borderId="15" xfId="39" applyFont="1" applyFill="1" applyBorder="1" applyAlignment="1" applyProtection="1">
      <alignment horizontal="center" vertical="center" wrapText="1"/>
      <protection locked="0"/>
    </xf>
    <xf numFmtId="0" fontId="153" fillId="0" borderId="19" xfId="39" applyFont="1" applyFill="1" applyBorder="1" applyAlignment="1" applyProtection="1">
      <alignment horizontal="center" vertical="center" wrapText="1"/>
      <protection locked="0"/>
    </xf>
    <xf numFmtId="49" fontId="55" fillId="30" borderId="15" xfId="39" applyNumberFormat="1" applyFont="1" applyFill="1" applyBorder="1" applyAlignment="1" applyProtection="1">
      <alignment horizontal="center" vertical="center" wrapText="1"/>
      <protection locked="0"/>
    </xf>
    <xf numFmtId="0" fontId="59" fillId="0" borderId="19" xfId="0" applyFont="1" applyBorder="1" applyAlignment="1" applyProtection="1">
      <alignment vertical="center" wrapText="1"/>
      <protection locked="0"/>
    </xf>
    <xf numFmtId="164" fontId="55" fillId="30" borderId="14" xfId="39" applyNumberFormat="1" applyFont="1" applyFill="1" applyBorder="1" applyAlignment="1" applyProtection="1">
      <alignment horizontal="center" vertical="center" wrapText="1"/>
      <protection locked="0"/>
    </xf>
    <xf numFmtId="164" fontId="59" fillId="0" borderId="14" xfId="0" applyNumberFormat="1" applyFont="1" applyBorder="1" applyAlignment="1" applyProtection="1">
      <alignment vertical="center" wrapText="1"/>
      <protection locked="0"/>
    </xf>
    <xf numFmtId="49" fontId="55" fillId="30" borderId="14" xfId="39" applyNumberFormat="1" applyFont="1" applyFill="1" applyBorder="1" applyAlignment="1" applyProtection="1">
      <alignment horizontal="center" vertical="center" wrapText="1"/>
      <protection locked="0"/>
    </xf>
    <xf numFmtId="0" fontId="59" fillId="0" borderId="14" xfId="0" applyFont="1" applyBorder="1" applyAlignment="1" applyProtection="1">
      <alignment vertical="center" wrapText="1"/>
      <protection locked="0"/>
    </xf>
    <xf numFmtId="164" fontId="55" fillId="30" borderId="60" xfId="39" applyNumberFormat="1" applyFont="1" applyFill="1" applyBorder="1" applyAlignment="1" applyProtection="1">
      <alignment horizontal="center" vertical="center" wrapText="1"/>
      <protection locked="0"/>
    </xf>
    <xf numFmtId="164" fontId="59" fillId="0" borderId="60" xfId="0" applyNumberFormat="1" applyFont="1" applyBorder="1" applyAlignment="1" applyProtection="1">
      <alignment vertical="center" wrapText="1"/>
      <protection locked="0"/>
    </xf>
    <xf numFmtId="0" fontId="59" fillId="30" borderId="15" xfId="39" applyNumberFormat="1" applyFont="1" applyFill="1" applyBorder="1" applyAlignment="1" applyProtection="1">
      <alignment horizontal="center" vertical="center" wrapText="1"/>
      <protection locked="0"/>
    </xf>
    <xf numFmtId="0" fontId="59" fillId="30" borderId="19" xfId="39" applyNumberFormat="1" applyFont="1" applyFill="1" applyBorder="1" applyAlignment="1" applyProtection="1">
      <alignment horizontal="center" vertical="center" wrapText="1"/>
      <protection locked="0"/>
    </xf>
    <xf numFmtId="0" fontId="58" fillId="33" borderId="50" xfId="39" applyFont="1" applyFill="1" applyBorder="1" applyAlignment="1" applyProtection="1">
      <alignment horizontal="center" vertical="center" wrapText="1"/>
    </xf>
    <xf numFmtId="0" fontId="58" fillId="33" borderId="59" xfId="39" applyFont="1" applyFill="1" applyBorder="1" applyAlignment="1" applyProtection="1">
      <alignment horizontal="center" vertical="center" wrapText="1"/>
    </xf>
    <xf numFmtId="0" fontId="28" fillId="33" borderId="59" xfId="39" applyFill="1" applyBorder="1" applyAlignment="1" applyProtection="1">
      <alignment horizontal="center" vertical="center" wrapText="1"/>
    </xf>
    <xf numFmtId="0" fontId="0" fillId="33" borderId="59" xfId="0" applyFill="1" applyBorder="1" applyAlignment="1" applyProtection="1">
      <alignment vertical="center" wrapText="1"/>
    </xf>
    <xf numFmtId="0" fontId="0" fillId="33" borderId="64" xfId="0" applyFill="1" applyBorder="1" applyAlignment="1" applyProtection="1">
      <alignment vertical="center" wrapText="1"/>
    </xf>
    <xf numFmtId="0" fontId="62" fillId="31" borderId="50" xfId="39" applyFont="1" applyFill="1" applyBorder="1" applyAlignment="1" applyProtection="1">
      <alignment horizontal="center" vertical="center" wrapText="1"/>
    </xf>
    <xf numFmtId="0" fontId="54" fillId="31" borderId="50" xfId="39" applyFont="1" applyFill="1" applyBorder="1" applyAlignment="1" applyProtection="1">
      <alignment horizontal="center" vertical="center" wrapText="1"/>
    </xf>
    <xf numFmtId="0" fontId="54" fillId="31" borderId="59" xfId="39" applyFont="1" applyFill="1" applyBorder="1" applyAlignment="1" applyProtection="1">
      <alignment horizontal="center" vertical="center" wrapText="1"/>
    </xf>
    <xf numFmtId="0" fontId="54" fillId="31" borderId="64" xfId="39" applyFont="1" applyFill="1" applyBorder="1" applyAlignment="1" applyProtection="1">
      <alignment horizontal="center" vertical="center" wrapText="1"/>
    </xf>
    <xf numFmtId="0" fontId="54" fillId="32" borderId="50" xfId="39" applyFont="1" applyFill="1" applyBorder="1" applyAlignment="1" applyProtection="1">
      <alignment horizontal="center" vertical="center" wrapText="1"/>
    </xf>
    <xf numFmtId="0" fontId="0" fillId="32" borderId="59" xfId="0" applyFill="1" applyBorder="1" applyAlignment="1" applyProtection="1">
      <alignment horizontal="center" vertical="center" wrapText="1"/>
    </xf>
    <xf numFmtId="0" fontId="0" fillId="32" borderId="64" xfId="0" applyFill="1" applyBorder="1" applyAlignment="1" applyProtection="1">
      <alignment horizontal="center" vertical="center" wrapText="1"/>
    </xf>
    <xf numFmtId="0" fontId="54" fillId="32" borderId="59" xfId="39" applyFont="1" applyFill="1" applyBorder="1" applyAlignment="1" applyProtection="1">
      <alignment horizontal="center" vertical="center" wrapText="1"/>
    </xf>
    <xf numFmtId="0" fontId="54" fillId="32" borderId="64" xfId="39" applyFont="1" applyFill="1" applyBorder="1" applyAlignment="1" applyProtection="1">
      <alignment horizontal="center" vertical="center" wrapText="1"/>
    </xf>
    <xf numFmtId="0" fontId="58" fillId="33" borderId="50" xfId="39" applyFont="1" applyFill="1" applyBorder="1" applyAlignment="1" applyProtection="1">
      <alignment horizontal="center" vertical="top" wrapText="1"/>
    </xf>
    <xf numFmtId="0" fontId="58" fillId="33" borderId="59" xfId="39" applyFont="1" applyFill="1" applyBorder="1" applyAlignment="1" applyProtection="1">
      <alignment horizontal="center" vertical="top" wrapText="1"/>
    </xf>
    <xf numFmtId="0" fontId="58" fillId="33" borderId="64" xfId="39" applyFont="1" applyFill="1" applyBorder="1" applyAlignment="1" applyProtection="1">
      <alignment horizontal="center" vertical="top" wrapText="1"/>
    </xf>
    <xf numFmtId="0" fontId="58" fillId="33" borderId="64" xfId="39" applyFont="1" applyFill="1" applyBorder="1" applyAlignment="1" applyProtection="1">
      <alignment horizontal="center" vertical="center" wrapText="1"/>
    </xf>
    <xf numFmtId="0" fontId="58" fillId="31" borderId="64" xfId="39" applyFont="1" applyFill="1" applyBorder="1" applyAlignment="1" applyProtection="1">
      <alignment horizontal="center" vertical="center" wrapText="1"/>
    </xf>
    <xf numFmtId="0" fontId="60" fillId="0" borderId="65" xfId="39" applyFont="1" applyFill="1" applyBorder="1" applyAlignment="1" applyProtection="1">
      <alignment horizontal="left" vertical="top" wrapText="1"/>
    </xf>
    <xf numFmtId="0" fontId="46" fillId="0" borderId="0" xfId="0" applyFont="1" applyBorder="1" applyAlignment="1" applyProtection="1">
      <alignment vertical="top" wrapText="1"/>
    </xf>
    <xf numFmtId="0" fontId="46" fillId="0" borderId="62" xfId="0" applyFont="1" applyBorder="1" applyAlignment="1" applyProtection="1">
      <alignment vertical="top" wrapText="1"/>
    </xf>
    <xf numFmtId="0" fontId="0" fillId="31" borderId="59" xfId="0" applyFill="1" applyBorder="1" applyAlignment="1" applyProtection="1">
      <alignment horizontal="center" vertical="center"/>
    </xf>
    <xf numFmtId="0" fontId="0" fillId="31" borderId="64" xfId="0" applyFill="1" applyBorder="1" applyAlignment="1" applyProtection="1">
      <alignment horizontal="center" vertical="center"/>
    </xf>
    <xf numFmtId="0" fontId="54" fillId="0" borderId="58" xfId="39" applyFont="1" applyFill="1" applyBorder="1" applyAlignment="1" applyProtection="1">
      <alignment horizontal="left" vertical="top" wrapText="1"/>
    </xf>
    <xf numFmtId="0" fontId="0" fillId="0" borderId="68" xfId="0" applyBorder="1" applyAlignment="1" applyProtection="1">
      <alignment vertical="top"/>
    </xf>
    <xf numFmtId="0" fontId="0" fillId="0" borderId="73" xfId="0" applyBorder="1" applyAlignment="1" applyProtection="1">
      <alignment vertical="top"/>
    </xf>
    <xf numFmtId="0" fontId="58" fillId="0" borderId="11" xfId="39" applyFont="1" applyBorder="1" applyAlignment="1" applyProtection="1">
      <alignment horizontal="left" vertical="center" wrapText="1"/>
    </xf>
    <xf numFmtId="0" fontId="59" fillId="0" borderId="36" xfId="0" applyFont="1" applyBorder="1" applyAlignment="1" applyProtection="1">
      <alignment horizontal="left" vertical="center" wrapText="1"/>
    </xf>
    <xf numFmtId="0" fontId="46" fillId="0" borderId="60" xfId="39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46" fillId="0" borderId="61" xfId="39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60" fillId="0" borderId="0" xfId="39" applyFont="1" applyFill="1" applyBorder="1" applyAlignment="1" applyProtection="1">
      <alignment horizontal="left" vertical="top" wrapText="1"/>
    </xf>
    <xf numFmtId="0" fontId="60" fillId="0" borderId="62" xfId="39" applyFont="1" applyFill="1" applyBorder="1" applyAlignment="1" applyProtection="1">
      <alignment horizontal="left" vertical="top" wrapText="1"/>
    </xf>
    <xf numFmtId="0" fontId="58" fillId="33" borderId="49" xfId="39" applyFont="1" applyFill="1" applyBorder="1" applyAlignment="1" applyProtection="1">
      <alignment horizontal="center" vertical="center" wrapText="1"/>
    </xf>
    <xf numFmtId="0" fontId="58" fillId="33" borderId="74" xfId="39" applyFont="1" applyFill="1" applyBorder="1" applyAlignment="1" applyProtection="1">
      <alignment horizontal="center" vertical="center" wrapText="1"/>
    </xf>
    <xf numFmtId="0" fontId="0" fillId="33" borderId="74" xfId="0" applyFill="1" applyBorder="1" applyAlignment="1" applyProtection="1">
      <alignment wrapText="1"/>
    </xf>
    <xf numFmtId="0" fontId="0" fillId="33" borderId="75" xfId="0" applyFill="1" applyBorder="1" applyAlignment="1" applyProtection="1">
      <alignment wrapText="1"/>
    </xf>
    <xf numFmtId="0" fontId="54" fillId="0" borderId="40" xfId="39" applyFont="1" applyBorder="1" applyAlignment="1" applyProtection="1">
      <alignment horizontal="left" vertical="center" wrapText="1"/>
    </xf>
    <xf numFmtId="0" fontId="0" fillId="0" borderId="76" xfId="0" applyBorder="1" applyAlignment="1" applyProtection="1">
      <alignment wrapText="1"/>
    </xf>
    <xf numFmtId="0" fontId="127" fillId="0" borderId="71" xfId="0" applyFont="1" applyBorder="1" applyAlignment="1">
      <alignment horizontal="center" vertical="center" wrapText="1"/>
    </xf>
    <xf numFmtId="0" fontId="107" fillId="0" borderId="34" xfId="41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107" fillId="0" borderId="12" xfId="41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105" fillId="31" borderId="57" xfId="0" applyFont="1" applyFill="1" applyBorder="1" applyAlignment="1" applyProtection="1">
      <alignment horizontal="right" vertical="center" wrapText="1"/>
      <protection hidden="1"/>
    </xf>
    <xf numFmtId="0" fontId="105" fillId="31" borderId="72" xfId="0" applyFont="1" applyFill="1" applyBorder="1" applyAlignment="1" applyProtection="1">
      <alignment horizontal="right" vertical="center" wrapText="1"/>
      <protection hidden="1"/>
    </xf>
    <xf numFmtId="0" fontId="100" fillId="31" borderId="27" xfId="0" applyFont="1" applyFill="1" applyBorder="1" applyAlignment="1" applyProtection="1">
      <alignment horizontal="right" vertical="center" wrapText="1"/>
      <protection hidden="1"/>
    </xf>
    <xf numFmtId="0" fontId="105" fillId="34" borderId="57" xfId="0" applyFont="1" applyFill="1" applyBorder="1" applyAlignment="1" applyProtection="1">
      <alignment horizontal="center" vertical="center" wrapText="1"/>
      <protection hidden="1"/>
    </xf>
    <xf numFmtId="0" fontId="105" fillId="34" borderId="72" xfId="0" applyFont="1" applyFill="1" applyBorder="1" applyAlignment="1" applyProtection="1">
      <alignment horizontal="center" vertical="center" wrapText="1"/>
      <protection hidden="1"/>
    </xf>
    <xf numFmtId="0" fontId="105" fillId="34" borderId="27" xfId="0" applyFont="1" applyFill="1" applyBorder="1" applyAlignment="1" applyProtection="1">
      <alignment horizontal="center" vertical="center" wrapText="1"/>
      <protection hidden="1"/>
    </xf>
    <xf numFmtId="0" fontId="106" fillId="31" borderId="40" xfId="41" applyFont="1" applyFill="1" applyBorder="1" applyAlignment="1" applyProtection="1">
      <alignment horizontal="center" vertical="center" wrapText="1"/>
      <protection hidden="1"/>
    </xf>
    <xf numFmtId="0" fontId="106" fillId="31" borderId="77" xfId="41" applyFont="1" applyFill="1" applyBorder="1" applyAlignment="1" applyProtection="1">
      <alignment horizontal="center" vertical="center" wrapText="1"/>
      <protection hidden="1"/>
    </xf>
    <xf numFmtId="0" fontId="107" fillId="0" borderId="10" xfId="41" applyFon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112" fillId="0" borderId="15" xfId="0" applyFont="1" applyBorder="1" applyAlignment="1">
      <alignment horizontal="left" vertical="center" wrapText="1"/>
    </xf>
    <xf numFmtId="0" fontId="112" fillId="0" borderId="19" xfId="0" applyFont="1" applyBorder="1" applyAlignment="1">
      <alignment horizontal="left" vertical="center" wrapText="1"/>
    </xf>
    <xf numFmtId="0" fontId="132" fillId="0" borderId="52" xfId="0" applyFont="1" applyBorder="1" applyAlignment="1">
      <alignment horizontal="left" vertical="top" wrapText="1"/>
    </xf>
    <xf numFmtId="0" fontId="132" fillId="0" borderId="56" xfId="0" applyFont="1" applyBorder="1" applyAlignment="1">
      <alignment horizontal="left" vertical="top" wrapText="1"/>
    </xf>
    <xf numFmtId="0" fontId="132" fillId="0" borderId="55" xfId="0" applyFont="1" applyBorder="1" applyAlignment="1">
      <alignment horizontal="left" vertical="top" wrapText="1"/>
    </xf>
    <xf numFmtId="165" fontId="154" fillId="0" borderId="24" xfId="0" applyNumberFormat="1" applyFont="1" applyBorder="1" applyAlignment="1">
      <alignment horizontal="left" vertical="center" wrapText="1"/>
    </xf>
    <xf numFmtId="165" fontId="154" fillId="0" borderId="78" xfId="0" applyNumberFormat="1" applyFont="1" applyBorder="1" applyAlignment="1">
      <alignment horizontal="left" vertical="center" wrapText="1"/>
    </xf>
    <xf numFmtId="165" fontId="154" fillId="0" borderId="23" xfId="0" applyNumberFormat="1" applyFont="1" applyBorder="1" applyAlignment="1">
      <alignment horizontal="left" vertical="center" wrapText="1"/>
    </xf>
    <xf numFmtId="0" fontId="132" fillId="31" borderId="49" xfId="0" applyFont="1" applyFill="1" applyBorder="1" applyAlignment="1">
      <alignment horizontal="center" vertical="center" wrapText="1"/>
    </xf>
    <xf numFmtId="0" fontId="132" fillId="31" borderId="74" xfId="0" applyFont="1" applyFill="1" applyBorder="1" applyAlignment="1">
      <alignment horizontal="center" vertical="center" wrapText="1"/>
    </xf>
    <xf numFmtId="0" fontId="132" fillId="31" borderId="75" xfId="0" applyFont="1" applyFill="1" applyBorder="1" applyAlignment="1">
      <alignment horizontal="center" vertical="center" wrapText="1"/>
    </xf>
    <xf numFmtId="0" fontId="112" fillId="0" borderId="15" xfId="0" applyFont="1" applyFill="1" applyBorder="1" applyAlignment="1">
      <alignment horizontal="left" vertical="center" wrapText="1"/>
    </xf>
    <xf numFmtId="0" fontId="112" fillId="0" borderId="19" xfId="0" applyFont="1" applyFill="1" applyBorder="1" applyAlignment="1">
      <alignment horizontal="left" vertical="center" wrapText="1"/>
    </xf>
    <xf numFmtId="165" fontId="154" fillId="0" borderId="14" xfId="0" applyNumberFormat="1" applyFont="1" applyBorder="1" applyAlignment="1">
      <alignment horizontal="left" vertical="center" wrapText="1"/>
    </xf>
    <xf numFmtId="165" fontId="154" fillId="0" borderId="15" xfId="0" applyNumberFormat="1" applyFont="1" applyBorder="1" applyAlignment="1">
      <alignment horizontal="left" vertical="center" wrapText="1"/>
    </xf>
    <xf numFmtId="165" fontId="154" fillId="0" borderId="16" xfId="0" applyNumberFormat="1" applyFont="1" applyBorder="1" applyAlignment="1">
      <alignment horizontal="left" vertical="center" wrapText="1"/>
    </xf>
    <xf numFmtId="0" fontId="132" fillId="0" borderId="51" xfId="0" applyFont="1" applyBorder="1" applyAlignment="1">
      <alignment horizontal="left" vertical="center" wrapText="1"/>
    </xf>
    <xf numFmtId="0" fontId="132" fillId="0" borderId="79" xfId="0" applyFont="1" applyBorder="1" applyAlignment="1">
      <alignment horizontal="left" vertical="center" wrapText="1"/>
    </xf>
    <xf numFmtId="0" fontId="132" fillId="0" borderId="80" xfId="0" applyFont="1" applyBorder="1" applyAlignment="1">
      <alignment horizontal="left" vertical="center" wrapText="1"/>
    </xf>
    <xf numFmtId="0" fontId="112" fillId="0" borderId="14" xfId="0" applyFont="1" applyBorder="1" applyAlignment="1">
      <alignment vertical="center" wrapText="1"/>
    </xf>
    <xf numFmtId="0" fontId="112" fillId="0" borderId="15" xfId="0" applyFont="1" applyBorder="1" applyAlignment="1">
      <alignment vertical="center" wrapText="1"/>
    </xf>
    <xf numFmtId="0" fontId="112" fillId="0" borderId="16" xfId="0" applyFont="1" applyBorder="1" applyAlignment="1">
      <alignment vertical="center" wrapText="1"/>
    </xf>
    <xf numFmtId="0" fontId="112" fillId="0" borderId="50" xfId="0" applyFont="1" applyBorder="1" applyAlignment="1">
      <alignment horizontal="left" vertical="center" wrapText="1"/>
    </xf>
    <xf numFmtId="0" fontId="112" fillId="0" borderId="68" xfId="0" applyFont="1" applyBorder="1" applyAlignment="1">
      <alignment horizontal="left" vertical="center" wrapText="1"/>
    </xf>
    <xf numFmtId="0" fontId="112" fillId="0" borderId="64" xfId="0" applyFont="1" applyBorder="1" applyAlignment="1">
      <alignment horizontal="left" vertical="center" wrapText="1"/>
    </xf>
    <xf numFmtId="0" fontId="155" fillId="0" borderId="15" xfId="0" applyFont="1" applyBorder="1" applyAlignment="1">
      <alignment horizontal="left" vertical="center" wrapText="1"/>
    </xf>
    <xf numFmtId="0" fontId="155" fillId="0" borderId="59" xfId="0" applyFont="1" applyBorder="1" applyAlignment="1">
      <alignment horizontal="left" vertical="center" wrapText="1"/>
    </xf>
    <xf numFmtId="0" fontId="155" fillId="0" borderId="64" xfId="0" applyFont="1" applyBorder="1" applyAlignment="1">
      <alignment horizontal="left" vertical="center" wrapText="1"/>
    </xf>
    <xf numFmtId="14" fontId="112" fillId="0" borderId="15" xfId="0" applyNumberFormat="1" applyFont="1" applyBorder="1" applyAlignment="1">
      <alignment horizontal="left" vertical="center" wrapText="1"/>
    </xf>
    <xf numFmtId="14" fontId="112" fillId="0" borderId="19" xfId="0" applyNumberFormat="1" applyFont="1" applyBorder="1" applyAlignment="1">
      <alignment horizontal="left" vertical="center" wrapText="1"/>
    </xf>
    <xf numFmtId="165" fontId="112" fillId="0" borderId="82" xfId="0" applyNumberFormat="1" applyFont="1" applyBorder="1" applyAlignment="1">
      <alignment horizontal="left" vertical="center" wrapText="1"/>
    </xf>
    <xf numFmtId="165" fontId="112" fillId="0" borderId="20" xfId="0" applyNumberFormat="1" applyFont="1" applyBorder="1" applyAlignment="1">
      <alignment horizontal="left" vertical="center" wrapText="1"/>
    </xf>
    <xf numFmtId="0" fontId="100" fillId="0" borderId="71" xfId="0" applyFont="1" applyBorder="1" applyAlignment="1">
      <alignment horizontal="right" vertical="center"/>
    </xf>
    <xf numFmtId="0" fontId="0" fillId="0" borderId="71" xfId="0" applyBorder="1" applyAlignment="1">
      <alignment vertical="center"/>
    </xf>
    <xf numFmtId="0" fontId="156" fillId="0" borderId="57" xfId="0" applyFont="1" applyBorder="1" applyAlignment="1">
      <alignment horizontal="center" vertical="center"/>
    </xf>
    <xf numFmtId="0" fontId="156" fillId="0" borderId="72" xfId="0" applyFont="1" applyBorder="1" applyAlignment="1">
      <alignment horizontal="center" vertical="center"/>
    </xf>
    <xf numFmtId="0" fontId="156" fillId="0" borderId="27" xfId="0" applyFont="1" applyBorder="1" applyAlignment="1">
      <alignment horizontal="center" vertical="center"/>
    </xf>
    <xf numFmtId="0" fontId="132" fillId="31" borderId="57" xfId="0" applyFont="1" applyFill="1" applyBorder="1" applyAlignment="1">
      <alignment horizontal="center" vertical="center" wrapText="1"/>
    </xf>
    <xf numFmtId="0" fontId="132" fillId="31" borderId="72" xfId="0" applyFont="1" applyFill="1" applyBorder="1" applyAlignment="1">
      <alignment horizontal="center" vertical="center" wrapText="1"/>
    </xf>
    <xf numFmtId="0" fontId="132" fillId="31" borderId="27" xfId="0" applyFont="1" applyFill="1" applyBorder="1" applyAlignment="1">
      <alignment horizontal="center" vertical="center" wrapText="1"/>
    </xf>
    <xf numFmtId="1" fontId="112" fillId="0" borderId="15" xfId="0" applyNumberFormat="1" applyFont="1" applyBorder="1" applyAlignment="1">
      <alignment horizontal="left" vertical="center" wrapText="1"/>
    </xf>
    <xf numFmtId="1" fontId="112" fillId="0" borderId="59" xfId="0" applyNumberFormat="1" applyFont="1" applyBorder="1" applyAlignment="1">
      <alignment horizontal="left" vertical="center" wrapText="1"/>
    </xf>
    <xf numFmtId="1" fontId="112" fillId="0" borderId="64" xfId="0" applyNumberFormat="1" applyFont="1" applyBorder="1" applyAlignment="1">
      <alignment horizontal="left" vertical="center" wrapText="1"/>
    </xf>
    <xf numFmtId="0" fontId="112" fillId="0" borderId="56" xfId="0" applyFont="1" applyBorder="1" applyAlignment="1">
      <alignment horizontal="left" vertical="top" wrapText="1"/>
    </xf>
    <xf numFmtId="0" fontId="112" fillId="0" borderId="55" xfId="0" applyFont="1" applyBorder="1" applyAlignment="1">
      <alignment horizontal="left" vertical="top" wrapText="1"/>
    </xf>
    <xf numFmtId="0" fontId="100" fillId="0" borderId="19" xfId="0" applyFont="1" applyBorder="1" applyAlignment="1">
      <alignment horizontal="center" vertical="center" wrapText="1"/>
    </xf>
    <xf numFmtId="0" fontId="100" fillId="0" borderId="59" xfId="0" applyFont="1" applyBorder="1" applyAlignment="1">
      <alignment horizontal="center" vertical="center" wrapText="1"/>
    </xf>
    <xf numFmtId="0" fontId="100" fillId="0" borderId="16" xfId="0" applyFont="1" applyBorder="1" applyAlignment="1">
      <alignment horizontal="center" vertical="center" wrapText="1"/>
    </xf>
    <xf numFmtId="0" fontId="100" fillId="0" borderId="85" xfId="0" applyFont="1" applyBorder="1" applyAlignment="1">
      <alignment horizontal="center" vertical="center" wrapText="1"/>
    </xf>
    <xf numFmtId="0" fontId="100" fillId="0" borderId="70" xfId="0" applyFont="1" applyBorder="1" applyAlignment="1">
      <alignment horizontal="center" vertical="center" wrapText="1"/>
    </xf>
    <xf numFmtId="0" fontId="100" fillId="0" borderId="23" xfId="0" applyFont="1" applyBorder="1" applyAlignment="1">
      <alignment horizontal="center" vertical="center" wrapText="1"/>
    </xf>
    <xf numFmtId="0" fontId="100" fillId="0" borderId="50" xfId="0" applyFont="1" applyBorder="1" applyAlignment="1">
      <alignment horizontal="center" vertical="center" wrapText="1"/>
    </xf>
    <xf numFmtId="0" fontId="100" fillId="0" borderId="64" xfId="0" applyFont="1" applyBorder="1" applyAlignment="1">
      <alignment horizontal="center" vertical="center" wrapText="1"/>
    </xf>
    <xf numFmtId="0" fontId="100" fillId="0" borderId="20" xfId="0" applyFont="1" applyBorder="1" applyAlignment="1">
      <alignment horizontal="center" vertical="center" wrapText="1"/>
    </xf>
    <xf numFmtId="0" fontId="100" fillId="0" borderId="79" xfId="0" applyFont="1" applyBorder="1" applyAlignment="1">
      <alignment horizontal="center" vertical="center" wrapText="1"/>
    </xf>
    <xf numFmtId="0" fontId="100" fillId="0" borderId="18" xfId="0" applyFont="1" applyBorder="1" applyAlignment="1">
      <alignment horizontal="center" vertical="center" wrapText="1"/>
    </xf>
    <xf numFmtId="0" fontId="105" fillId="31" borderId="40" xfId="0" applyFont="1" applyFill="1" applyBorder="1" applyAlignment="1">
      <alignment horizontal="center" vertical="center"/>
    </xf>
    <xf numFmtId="0" fontId="105" fillId="31" borderId="66" xfId="0" applyFont="1" applyFill="1" applyBorder="1" applyAlignment="1">
      <alignment horizontal="center" vertical="center"/>
    </xf>
    <xf numFmtId="0" fontId="0" fillId="31" borderId="77" xfId="0" applyFill="1" applyBorder="1" applyAlignment="1">
      <alignment horizontal="center" vertical="center"/>
    </xf>
    <xf numFmtId="0" fontId="112" fillId="0" borderId="83" xfId="0" applyFont="1" applyBorder="1" applyAlignment="1">
      <alignment horizontal="left" vertical="center" wrapText="1"/>
    </xf>
    <xf numFmtId="0" fontId="112" fillId="0" borderId="25" xfId="0" applyFont="1" applyBorder="1" applyAlignment="1">
      <alignment horizontal="left" vertical="center" wrapText="1"/>
    </xf>
    <xf numFmtId="0" fontId="132" fillId="31" borderId="76" xfId="0" applyFont="1" applyFill="1" applyBorder="1" applyAlignment="1">
      <alignment horizontal="center" vertical="center" wrapText="1"/>
    </xf>
    <xf numFmtId="0" fontId="132" fillId="31" borderId="70" xfId="0" applyFont="1" applyFill="1" applyBorder="1" applyAlignment="1">
      <alignment horizontal="center" vertical="center" wrapText="1"/>
    </xf>
    <xf numFmtId="0" fontId="132" fillId="31" borderId="84" xfId="0" applyFont="1" applyFill="1" applyBorder="1" applyAlignment="1">
      <alignment horizontal="center" vertical="center" wrapText="1"/>
    </xf>
    <xf numFmtId="165" fontId="112" fillId="0" borderId="15" xfId="0" applyNumberFormat="1" applyFont="1" applyBorder="1" applyAlignment="1">
      <alignment horizontal="left" vertical="center" wrapText="1"/>
    </xf>
    <xf numFmtId="165" fontId="112" fillId="0" borderId="19" xfId="0" applyNumberFormat="1" applyFont="1" applyBorder="1" applyAlignment="1">
      <alignment horizontal="left" vertical="center" wrapText="1"/>
    </xf>
    <xf numFmtId="0" fontId="105" fillId="31" borderId="57" xfId="0" applyFont="1" applyFill="1" applyBorder="1" applyAlignment="1">
      <alignment horizontal="center" vertical="center"/>
    </xf>
    <xf numFmtId="0" fontId="105" fillId="31" borderId="72" xfId="0" applyFont="1" applyFill="1" applyBorder="1" applyAlignment="1">
      <alignment horizontal="center" vertical="center"/>
    </xf>
    <xf numFmtId="0" fontId="105" fillId="31" borderId="27" xfId="0" applyFont="1" applyFill="1" applyBorder="1" applyAlignment="1">
      <alignment horizontal="center" vertical="center"/>
    </xf>
    <xf numFmtId="0" fontId="149" fillId="31" borderId="81" xfId="0" applyFont="1" applyFill="1" applyBorder="1" applyAlignment="1">
      <alignment horizontal="left" vertical="center" wrapText="1"/>
    </xf>
    <xf numFmtId="0" fontId="149" fillId="31" borderId="72" xfId="0" applyFont="1" applyFill="1" applyBorder="1" applyAlignment="1">
      <alignment horizontal="left" vertical="center" wrapText="1"/>
    </xf>
    <xf numFmtId="0" fontId="149" fillId="31" borderId="27" xfId="0" applyFont="1" applyFill="1" applyBorder="1" applyAlignment="1">
      <alignment horizontal="left" vertical="center"/>
    </xf>
    <xf numFmtId="0" fontId="112" fillId="0" borderId="81" xfId="0" applyFont="1" applyBorder="1" applyAlignment="1">
      <alignment horizontal="justify" vertical="center" wrapText="1"/>
    </xf>
    <xf numFmtId="0" fontId="112" fillId="0" borderId="72" xfId="0" applyFont="1" applyBorder="1" applyAlignment="1">
      <alignment horizontal="justify" vertical="center" wrapText="1"/>
    </xf>
    <xf numFmtId="0" fontId="112" fillId="0" borderId="27" xfId="0" applyFont="1" applyBorder="1" applyAlignment="1">
      <alignment vertical="center" wrapText="1"/>
    </xf>
    <xf numFmtId="0" fontId="112" fillId="0" borderId="38" xfId="0" applyFont="1" applyBorder="1" applyAlignment="1">
      <alignment vertical="center" wrapText="1"/>
    </xf>
    <xf numFmtId="0" fontId="112" fillId="0" borderId="81" xfId="0" applyFont="1" applyBorder="1" applyAlignment="1">
      <alignment vertical="center" wrapText="1"/>
    </xf>
    <xf numFmtId="0" fontId="112" fillId="0" borderId="39" xfId="0" applyFont="1" applyBorder="1" applyAlignment="1">
      <alignment vertical="center" wrapText="1"/>
    </xf>
    <xf numFmtId="0" fontId="112" fillId="0" borderId="82" xfId="0" applyFont="1" applyBorder="1" applyAlignment="1">
      <alignment horizontal="left" vertical="center" wrapText="1"/>
    </xf>
    <xf numFmtId="0" fontId="112" fillId="0" borderId="20" xfId="0" applyFont="1" applyBorder="1" applyAlignment="1">
      <alignment horizontal="left" vertical="center" wrapText="1"/>
    </xf>
    <xf numFmtId="0" fontId="105" fillId="0" borderId="0" xfId="0" applyFont="1" applyAlignment="1">
      <alignment horizontal="left" vertical="center"/>
    </xf>
    <xf numFmtId="0" fontId="100" fillId="0" borderId="12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00" fillId="0" borderId="10" xfId="0" applyFont="1" applyBorder="1" applyAlignment="1">
      <alignment horizontal="center" vertical="center" wrapText="1"/>
    </xf>
    <xf numFmtId="0" fontId="100" fillId="0" borderId="1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00" fillId="0" borderId="34" xfId="0" applyFont="1" applyBorder="1" applyAlignment="1">
      <alignment horizontal="center" vertical="center" wrapText="1"/>
    </xf>
    <xf numFmtId="0" fontId="100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7" fillId="29" borderId="71" xfId="0" applyFont="1" applyFill="1" applyBorder="1" applyAlignment="1">
      <alignment horizontal="center" vertical="center"/>
    </xf>
    <xf numFmtId="0" fontId="100" fillId="0" borderId="50" xfId="0" applyFont="1" applyFill="1" applyBorder="1" applyAlignment="1" applyProtection="1">
      <alignment horizontal="left" vertical="center"/>
      <protection hidden="1"/>
    </xf>
    <xf numFmtId="0" fontId="100" fillId="0" borderId="64" xfId="0" applyFont="1" applyFill="1" applyBorder="1" applyAlignment="1" applyProtection="1">
      <alignment horizontal="left" vertical="center"/>
      <protection hidden="1"/>
    </xf>
    <xf numFmtId="3" fontId="105" fillId="30" borderId="28" xfId="0" applyNumberFormat="1" applyFont="1" applyFill="1" applyBorder="1" applyAlignment="1">
      <alignment horizontal="left" vertical="center"/>
    </xf>
    <xf numFmtId="3" fontId="105" fillId="30" borderId="29" xfId="0" applyNumberFormat="1" applyFont="1" applyFill="1" applyBorder="1" applyAlignment="1">
      <alignment horizontal="left" vertical="center"/>
    </xf>
    <xf numFmtId="3" fontId="100" fillId="30" borderId="25" xfId="0" applyNumberFormat="1" applyFont="1" applyFill="1" applyBorder="1" applyAlignment="1">
      <alignment horizontal="left" vertical="center"/>
    </xf>
    <xf numFmtId="3" fontId="100" fillId="30" borderId="61" xfId="0" applyNumberFormat="1" applyFont="1" applyFill="1" applyBorder="1" applyAlignment="1">
      <alignment horizontal="left" vertical="center"/>
    </xf>
    <xf numFmtId="3" fontId="100" fillId="30" borderId="19" xfId="0" applyNumberFormat="1" applyFont="1" applyFill="1" applyBorder="1" applyAlignment="1">
      <alignment horizontal="left" vertical="center"/>
    </xf>
    <xf numFmtId="3" fontId="100" fillId="30" borderId="16" xfId="0" applyNumberFormat="1" applyFont="1" applyFill="1" applyBorder="1" applyAlignment="1">
      <alignment horizontal="left" vertical="center"/>
    </xf>
    <xf numFmtId="0" fontId="100" fillId="30" borderId="19" xfId="0" applyFont="1" applyFill="1" applyBorder="1" applyAlignment="1" applyProtection="1">
      <alignment horizontal="left" vertical="center"/>
      <protection hidden="1"/>
    </xf>
    <xf numFmtId="0" fontId="100" fillId="30" borderId="16" xfId="0" applyFont="1" applyFill="1" applyBorder="1" applyAlignment="1" applyProtection="1">
      <alignment horizontal="left" vertical="center"/>
      <protection hidden="1"/>
    </xf>
    <xf numFmtId="0" fontId="100" fillId="30" borderId="59" xfId="0" applyFont="1" applyFill="1" applyBorder="1" applyAlignment="1" applyProtection="1">
      <alignment horizontal="left" vertical="center"/>
      <protection hidden="1"/>
    </xf>
    <xf numFmtId="0" fontId="100" fillId="30" borderId="64" xfId="0" applyFont="1" applyFill="1" applyBorder="1" applyAlignment="1" applyProtection="1">
      <alignment horizontal="left" vertical="center"/>
      <protection hidden="1"/>
    </xf>
    <xf numFmtId="3" fontId="100" fillId="30" borderId="59" xfId="0" applyNumberFormat="1" applyFont="1" applyFill="1" applyBorder="1" applyAlignment="1">
      <alignment horizontal="left" vertical="center"/>
    </xf>
    <xf numFmtId="3" fontId="100" fillId="30" borderId="64" xfId="0" applyNumberFormat="1" applyFont="1" applyFill="1" applyBorder="1" applyAlignment="1">
      <alignment horizontal="left" vertical="center"/>
    </xf>
    <xf numFmtId="3" fontId="105" fillId="30" borderId="85" xfId="0" applyNumberFormat="1" applyFont="1" applyFill="1" applyBorder="1" applyAlignment="1">
      <alignment horizontal="left" vertical="center"/>
    </xf>
    <xf numFmtId="3" fontId="105" fillId="30" borderId="23" xfId="0" applyNumberFormat="1" applyFont="1" applyFill="1" applyBorder="1" applyAlignment="1">
      <alignment horizontal="left" vertical="center"/>
    </xf>
    <xf numFmtId="0" fontId="100" fillId="0" borderId="45" xfId="0" applyFont="1" applyFill="1" applyBorder="1" applyAlignment="1" applyProtection="1">
      <alignment horizontal="left" vertical="center" wrapText="1"/>
      <protection hidden="1"/>
    </xf>
    <xf numFmtId="0" fontId="100" fillId="0" borderId="86" xfId="0" applyFont="1" applyFill="1" applyBorder="1" applyAlignment="1" applyProtection="1">
      <alignment horizontal="left" vertical="center" wrapText="1"/>
      <protection hidden="1"/>
    </xf>
    <xf numFmtId="3" fontId="100" fillId="30" borderId="20" xfId="0" applyNumberFormat="1" applyFont="1" applyFill="1" applyBorder="1" applyAlignment="1">
      <alignment horizontal="left" vertical="center"/>
    </xf>
    <xf numFmtId="3" fontId="100" fillId="30" borderId="18" xfId="0" applyNumberFormat="1" applyFont="1" applyFill="1" applyBorder="1" applyAlignment="1">
      <alignment horizontal="left" vertical="center"/>
    </xf>
    <xf numFmtId="0" fontId="100" fillId="0" borderId="49" xfId="0" applyFont="1" applyFill="1" applyBorder="1" applyAlignment="1" applyProtection="1">
      <alignment horizontal="left" vertical="center"/>
      <protection hidden="1"/>
    </xf>
    <xf numFmtId="0" fontId="100" fillId="0" borderId="75" xfId="0" applyFont="1" applyFill="1" applyBorder="1" applyAlignment="1" applyProtection="1">
      <alignment horizontal="left" vertical="center"/>
      <protection hidden="1"/>
    </xf>
    <xf numFmtId="0" fontId="157" fillId="31" borderId="40" xfId="0" applyFont="1" applyFill="1" applyBorder="1" applyAlignment="1" applyProtection="1">
      <alignment horizontal="left" vertical="center"/>
      <protection hidden="1"/>
    </xf>
    <xf numFmtId="0" fontId="157" fillId="31" borderId="66" xfId="0" applyFont="1" applyFill="1" applyBorder="1" applyAlignment="1" applyProtection="1">
      <alignment horizontal="left" vertical="center"/>
      <protection hidden="1"/>
    </xf>
    <xf numFmtId="0" fontId="157" fillId="31" borderId="77" xfId="0" applyFont="1" applyFill="1" applyBorder="1" applyAlignment="1" applyProtection="1">
      <alignment horizontal="left" vertical="center"/>
      <protection hidden="1"/>
    </xf>
    <xf numFmtId="0" fontId="100" fillId="0" borderId="51" xfId="0" applyFont="1" applyFill="1" applyBorder="1" applyAlignment="1" applyProtection="1">
      <alignment horizontal="left" vertical="center"/>
      <protection hidden="1"/>
    </xf>
    <xf numFmtId="0" fontId="100" fillId="0" borderId="80" xfId="0" applyFont="1" applyFill="1" applyBorder="1" applyAlignment="1" applyProtection="1">
      <alignment horizontal="left" vertical="center"/>
      <protection hidden="1"/>
    </xf>
    <xf numFmtId="0" fontId="105" fillId="31" borderId="57" xfId="0" applyFont="1" applyFill="1" applyBorder="1" applyAlignment="1" applyProtection="1">
      <alignment horizontal="left" vertical="center" wrapText="1"/>
      <protection hidden="1"/>
    </xf>
    <xf numFmtId="0" fontId="105" fillId="31" borderId="27" xfId="0" applyFont="1" applyFill="1" applyBorder="1" applyAlignment="1" applyProtection="1">
      <alignment horizontal="left" vertical="center" wrapText="1"/>
      <protection hidden="1"/>
    </xf>
    <xf numFmtId="0" fontId="9" fillId="31" borderId="37" xfId="0" applyFont="1" applyFill="1" applyBorder="1" applyAlignment="1" applyProtection="1">
      <alignment horizontal="center" vertical="center" wrapText="1"/>
      <protection locked="0"/>
    </xf>
    <xf numFmtId="0" fontId="9" fillId="31" borderId="38" xfId="0" applyFont="1" applyFill="1" applyBorder="1" applyAlignment="1" applyProtection="1">
      <alignment horizontal="center" vertical="center" wrapText="1"/>
      <protection locked="0"/>
    </xf>
    <xf numFmtId="0" fontId="9" fillId="31" borderId="39" xfId="0" applyFont="1" applyFill="1" applyBorder="1" applyAlignment="1" applyProtection="1">
      <alignment horizontal="center" vertical="center" wrapText="1"/>
      <protection locked="0"/>
    </xf>
    <xf numFmtId="0" fontId="27" fillId="26" borderId="57" xfId="0" applyFont="1" applyFill="1" applyBorder="1" applyAlignment="1" applyProtection="1">
      <alignment horizontal="center" vertical="center"/>
      <protection hidden="1"/>
    </xf>
    <xf numFmtId="0" fontId="27" fillId="26" borderId="72" xfId="0" applyFont="1" applyFill="1" applyBorder="1" applyAlignment="1" applyProtection="1">
      <alignment horizontal="center" vertical="center"/>
      <protection hidden="1"/>
    </xf>
    <xf numFmtId="0" fontId="27" fillId="26" borderId="27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locked="0"/>
    </xf>
    <xf numFmtId="0" fontId="100" fillId="0" borderId="34" xfId="0" applyFont="1" applyFill="1" applyBorder="1" applyAlignment="1" applyProtection="1">
      <alignment horizontal="left" vertical="center" wrapText="1"/>
      <protection hidden="1"/>
    </xf>
    <xf numFmtId="0" fontId="100" fillId="0" borderId="16" xfId="0" applyFont="1" applyFill="1" applyBorder="1" applyAlignment="1" applyProtection="1">
      <alignment horizontal="left" vertical="center" wrapText="1"/>
      <protection hidden="1"/>
    </xf>
    <xf numFmtId="0" fontId="105" fillId="31" borderId="37" xfId="0" applyFont="1" applyFill="1" applyBorder="1" applyAlignment="1" applyProtection="1">
      <alignment horizontal="left" vertical="center" wrapText="1"/>
      <protection hidden="1"/>
    </xf>
    <xf numFmtId="0" fontId="105" fillId="31" borderId="39" xfId="0" applyFont="1" applyFill="1" applyBorder="1" applyAlignment="1" applyProtection="1">
      <alignment horizontal="left" vertical="center" wrapText="1"/>
      <protection hidden="1"/>
    </xf>
    <xf numFmtId="0" fontId="100" fillId="0" borderId="78" xfId="0" applyFont="1" applyBorder="1" applyAlignment="1" applyProtection="1">
      <alignment horizontal="left" vertical="center"/>
      <protection locked="0"/>
    </xf>
    <xf numFmtId="0" fontId="100" fillId="0" borderId="70" xfId="0" applyFont="1" applyBorder="1" applyAlignment="1" applyProtection="1">
      <alignment horizontal="left" vertical="center"/>
      <protection locked="0"/>
    </xf>
    <xf numFmtId="0" fontId="100" fillId="0" borderId="85" xfId="0" applyFont="1" applyBorder="1" applyAlignment="1" applyProtection="1">
      <alignment horizontal="left" vertical="center"/>
      <protection locked="0"/>
    </xf>
    <xf numFmtId="0" fontId="105" fillId="0" borderId="34" xfId="0" applyFont="1" applyFill="1" applyBorder="1" applyAlignment="1" applyProtection="1">
      <alignment horizontal="left" vertical="center" wrapText="1"/>
      <protection hidden="1"/>
    </xf>
    <xf numFmtId="0" fontId="105" fillId="0" borderId="16" xfId="0" applyFont="1" applyFill="1" applyBorder="1" applyAlignment="1" applyProtection="1">
      <alignment horizontal="left" vertical="center" wrapText="1"/>
      <protection hidden="1"/>
    </xf>
    <xf numFmtId="0" fontId="100" fillId="0" borderId="50" xfId="0" applyFont="1" applyFill="1" applyBorder="1" applyAlignment="1" applyProtection="1">
      <alignment horizontal="left" vertical="center" wrapText="1"/>
      <protection hidden="1"/>
    </xf>
    <xf numFmtId="0" fontId="100" fillId="0" borderId="64" xfId="0" applyFont="1" applyBorder="1" applyAlignment="1">
      <alignment horizontal="left" vertical="center" wrapText="1"/>
    </xf>
    <xf numFmtId="0" fontId="74" fillId="0" borderId="0" xfId="0" applyFont="1" applyAlignment="1">
      <alignment horizontal="left" vertical="center" wrapText="1"/>
    </xf>
    <xf numFmtId="0" fontId="74" fillId="0" borderId="0" xfId="0" applyFont="1" applyAlignment="1">
      <alignment horizontal="left" vertical="center"/>
    </xf>
    <xf numFmtId="0" fontId="77" fillId="0" borderId="0" xfId="0" applyFont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105" fillId="0" borderId="0" xfId="0" applyFont="1" applyFill="1" applyBorder="1" applyAlignment="1" applyProtection="1">
      <alignment horizontal="left" vertical="center"/>
      <protection hidden="1"/>
    </xf>
    <xf numFmtId="0" fontId="100" fillId="0" borderId="59" xfId="0" applyFont="1" applyFill="1" applyBorder="1" applyAlignment="1" applyProtection="1">
      <alignment horizontal="left" vertical="center" wrapText="1"/>
      <protection hidden="1"/>
    </xf>
    <xf numFmtId="0" fontId="100" fillId="0" borderId="12" xfId="0" applyFont="1" applyFill="1" applyBorder="1" applyAlignment="1" applyProtection="1">
      <alignment horizontal="left" vertical="center" wrapText="1"/>
      <protection hidden="1"/>
    </xf>
    <xf numFmtId="0" fontId="100" fillId="0" borderId="18" xfId="0" applyFont="1" applyFill="1" applyBorder="1" applyAlignment="1" applyProtection="1">
      <alignment horizontal="left" vertical="center" wrapText="1"/>
      <protection hidden="1"/>
    </xf>
    <xf numFmtId="0" fontId="157" fillId="31" borderId="57" xfId="0" applyFont="1" applyFill="1" applyBorder="1" applyAlignment="1" applyProtection="1">
      <alignment horizontal="left" vertical="center"/>
      <protection hidden="1"/>
    </xf>
    <xf numFmtId="0" fontId="157" fillId="31" borderId="72" xfId="0" applyFont="1" applyFill="1" applyBorder="1" applyAlignment="1" applyProtection="1">
      <alignment horizontal="left" vertical="center"/>
      <protection hidden="1"/>
    </xf>
    <xf numFmtId="0" fontId="100" fillId="0" borderId="10" xfId="0" applyFont="1" applyFill="1" applyBorder="1" applyAlignment="1" applyProtection="1">
      <alignment horizontal="left" vertical="center" wrapText="1"/>
      <protection hidden="1"/>
    </xf>
    <xf numFmtId="0" fontId="100" fillId="0" borderId="29" xfId="0" applyFont="1" applyFill="1" applyBorder="1" applyAlignment="1" applyProtection="1">
      <alignment horizontal="left" vertical="center" wrapText="1"/>
      <protection hidden="1"/>
    </xf>
    <xf numFmtId="0" fontId="100" fillId="0" borderId="76" xfId="0" applyFont="1" applyFill="1" applyBorder="1" applyAlignment="1" applyProtection="1">
      <alignment horizontal="left" vertical="center" wrapText="1"/>
      <protection hidden="1"/>
    </xf>
    <xf numFmtId="0" fontId="100" fillId="0" borderId="70" xfId="0" applyFont="1" applyFill="1" applyBorder="1" applyAlignment="1" applyProtection="1">
      <alignment horizontal="left" vertical="center" wrapText="1"/>
      <protection hidden="1"/>
    </xf>
    <xf numFmtId="0" fontId="105" fillId="31" borderId="57" xfId="0" applyFont="1" applyFill="1" applyBorder="1" applyAlignment="1" applyProtection="1">
      <alignment horizontal="left" vertical="center"/>
      <protection hidden="1"/>
    </xf>
    <xf numFmtId="0" fontId="105" fillId="31" borderId="72" xfId="0" applyFont="1" applyFill="1" applyBorder="1" applyAlignment="1" applyProtection="1">
      <alignment horizontal="left" vertical="center"/>
      <protection hidden="1"/>
    </xf>
    <xf numFmtId="0" fontId="100" fillId="0" borderId="59" xfId="0" applyFont="1" applyFill="1" applyBorder="1" applyAlignment="1" applyProtection="1">
      <alignment horizontal="left" vertical="center"/>
      <protection hidden="1"/>
    </xf>
    <xf numFmtId="0" fontId="76" fillId="0" borderId="0" xfId="0" applyFont="1" applyAlignment="1">
      <alignment horizontal="left" vertical="center" wrapText="1"/>
    </xf>
    <xf numFmtId="0" fontId="76" fillId="0" borderId="0" xfId="0" applyFont="1" applyAlignment="1">
      <alignment horizontal="left" vertical="center"/>
    </xf>
    <xf numFmtId="0" fontId="140" fillId="30" borderId="81" xfId="40" applyFont="1" applyFill="1" applyBorder="1" applyAlignment="1">
      <alignment horizontal="center" vertical="center"/>
    </xf>
    <xf numFmtId="0" fontId="140" fillId="30" borderId="27" xfId="40" applyFont="1" applyFill="1" applyBorder="1" applyAlignment="1">
      <alignment horizontal="center" vertical="center"/>
    </xf>
    <xf numFmtId="0" fontId="134" fillId="30" borderId="57" xfId="40" applyFont="1" applyFill="1" applyBorder="1" applyAlignment="1">
      <alignment horizontal="left" vertical="center"/>
    </xf>
    <xf numFmtId="0" fontId="134" fillId="30" borderId="72" xfId="40" applyFont="1" applyFill="1" applyBorder="1" applyAlignment="1">
      <alignment horizontal="left" vertical="center"/>
    </xf>
    <xf numFmtId="0" fontId="134" fillId="30" borderId="27" xfId="40" applyFont="1" applyFill="1" applyBorder="1" applyAlignment="1">
      <alignment horizontal="left" vertical="center"/>
    </xf>
    <xf numFmtId="0" fontId="30" fillId="29" borderId="14" xfId="40" applyFont="1" applyFill="1" applyBorder="1" applyAlignment="1">
      <alignment horizontal="center" vertical="center" wrapText="1"/>
    </xf>
    <xf numFmtId="0" fontId="31" fillId="29" borderId="15" xfId="40" applyFont="1" applyFill="1" applyBorder="1" applyAlignment="1">
      <alignment horizontal="center" vertical="center"/>
    </xf>
    <xf numFmtId="0" fontId="31" fillId="29" borderId="19" xfId="40" applyFont="1" applyFill="1" applyBorder="1" applyAlignment="1">
      <alignment horizontal="center" vertical="center"/>
    </xf>
    <xf numFmtId="0" fontId="123" fillId="31" borderId="72" xfId="40" applyFont="1" applyFill="1" applyBorder="1" applyAlignment="1">
      <alignment horizontal="center" vertical="center" wrapText="1"/>
    </xf>
    <xf numFmtId="0" fontId="123" fillId="31" borderId="57" xfId="40" applyFont="1" applyFill="1" applyBorder="1" applyAlignment="1">
      <alignment horizontal="center" vertical="center" wrapText="1"/>
    </xf>
    <xf numFmtId="0" fontId="136" fillId="30" borderId="35" xfId="40" applyFont="1" applyFill="1" applyBorder="1" applyAlignment="1">
      <alignment horizontal="left" vertical="center"/>
    </xf>
    <xf numFmtId="0" fontId="136" fillId="30" borderId="24" xfId="40" applyFont="1" applyFill="1" applyBorder="1" applyAlignment="1">
      <alignment horizontal="left" vertical="center"/>
    </xf>
    <xf numFmtId="0" fontId="136" fillId="30" borderId="11" xfId="40" applyFont="1" applyFill="1" applyBorder="1" applyAlignment="1">
      <alignment horizontal="left" vertical="center"/>
    </xf>
    <xf numFmtId="0" fontId="136" fillId="30" borderId="60" xfId="40" applyFont="1" applyFill="1" applyBorder="1" applyAlignment="1">
      <alignment horizontal="left" vertical="center"/>
    </xf>
    <xf numFmtId="0" fontId="133" fillId="30" borderId="37" xfId="40" applyFont="1" applyFill="1" applyBorder="1" applyAlignment="1">
      <alignment horizontal="left" vertical="center"/>
    </xf>
    <xf numFmtId="0" fontId="133" fillId="30" borderId="38" xfId="40" applyFont="1" applyFill="1" applyBorder="1" applyAlignment="1">
      <alignment horizontal="left" vertical="center"/>
    </xf>
    <xf numFmtId="0" fontId="31" fillId="29" borderId="34" xfId="40" applyFont="1" applyFill="1" applyBorder="1" applyAlignment="1">
      <alignment horizontal="center" vertical="center" wrapText="1"/>
    </xf>
    <xf numFmtId="0" fontId="31" fillId="29" borderId="14" xfId="40" applyFont="1" applyFill="1" applyBorder="1" applyAlignment="1">
      <alignment horizontal="center" vertical="center" wrapText="1"/>
    </xf>
    <xf numFmtId="0" fontId="31" fillId="29" borderId="35" xfId="40" applyFont="1" applyFill="1" applyBorder="1" applyAlignment="1">
      <alignment horizontal="center" vertical="center" wrapText="1"/>
    </xf>
    <xf numFmtId="0" fontId="31" fillId="29" borderId="24" xfId="40" applyFont="1" applyFill="1" applyBorder="1" applyAlignment="1">
      <alignment horizontal="center" vertical="center" wrapText="1"/>
    </xf>
    <xf numFmtId="0" fontId="31" fillId="29" borderId="51" xfId="40" applyFont="1" applyFill="1" applyBorder="1" applyAlignment="1">
      <alignment horizontal="center" vertical="center" wrapText="1"/>
    </xf>
    <xf numFmtId="0" fontId="31" fillId="29" borderId="20" xfId="40" applyFont="1" applyFill="1" applyBorder="1" applyAlignment="1">
      <alignment horizontal="center" vertical="center" wrapText="1"/>
    </xf>
    <xf numFmtId="0" fontId="99" fillId="29" borderId="82" xfId="40" applyFont="1" applyFill="1" applyBorder="1" applyAlignment="1">
      <alignment horizontal="center" vertical="center"/>
    </xf>
    <xf numFmtId="0" fontId="99" fillId="29" borderId="79" xfId="40" applyFont="1" applyFill="1" applyBorder="1" applyAlignment="1">
      <alignment horizontal="center" vertical="center"/>
    </xf>
    <xf numFmtId="0" fontId="99" fillId="29" borderId="80" xfId="40" applyFont="1" applyFill="1" applyBorder="1" applyAlignment="1">
      <alignment horizontal="center" vertical="center"/>
    </xf>
    <xf numFmtId="0" fontId="30" fillId="29" borderId="82" xfId="40" applyFont="1" applyFill="1" applyBorder="1" applyAlignment="1">
      <alignment horizontal="center" vertical="center" wrapText="1"/>
    </xf>
    <xf numFmtId="0" fontId="30" fillId="29" borderId="20" xfId="40" applyFont="1" applyFill="1" applyBorder="1" applyAlignment="1">
      <alignment horizontal="center" vertical="center" wrapText="1"/>
    </xf>
    <xf numFmtId="0" fontId="99" fillId="29" borderId="14" xfId="40" applyFont="1" applyFill="1" applyBorder="1" applyAlignment="1">
      <alignment horizontal="center" vertical="center"/>
    </xf>
    <xf numFmtId="0" fontId="99" fillId="29" borderId="16" xfId="40" applyFont="1" applyFill="1" applyBorder="1" applyAlignment="1">
      <alignment horizontal="center" vertical="center"/>
    </xf>
    <xf numFmtId="0" fontId="123" fillId="31" borderId="27" xfId="40" applyFont="1" applyFill="1" applyBorder="1" applyAlignment="1">
      <alignment horizontal="center" vertical="center" wrapText="1"/>
    </xf>
    <xf numFmtId="0" fontId="31" fillId="29" borderId="82" xfId="40" applyFont="1" applyFill="1" applyBorder="1" applyAlignment="1">
      <alignment horizontal="center" vertical="center"/>
    </xf>
    <xf numFmtId="0" fontId="31" fillId="29" borderId="20" xfId="40" applyFont="1" applyFill="1" applyBorder="1" applyAlignment="1">
      <alignment horizontal="center" vertical="center"/>
    </xf>
    <xf numFmtId="0" fontId="158" fillId="29" borderId="82" xfId="40" applyFont="1" applyFill="1" applyBorder="1" applyAlignment="1">
      <alignment horizontal="center" vertical="center"/>
    </xf>
    <xf numFmtId="0" fontId="158" fillId="29" borderId="20" xfId="40" applyFont="1" applyFill="1" applyBorder="1" applyAlignment="1">
      <alignment horizontal="center" vertical="center"/>
    </xf>
    <xf numFmtId="0" fontId="158" fillId="29" borderId="78" xfId="40" applyFont="1" applyFill="1" applyBorder="1" applyAlignment="1">
      <alignment horizontal="center" vertical="center"/>
    </xf>
    <xf numFmtId="0" fontId="158" fillId="29" borderId="85" xfId="40" applyFont="1" applyFill="1" applyBorder="1" applyAlignment="1">
      <alignment horizontal="center" vertical="center"/>
    </xf>
    <xf numFmtId="0" fontId="158" fillId="29" borderId="15" xfId="40" applyFont="1" applyFill="1" applyBorder="1" applyAlignment="1">
      <alignment horizontal="center" vertical="center"/>
    </xf>
    <xf numFmtId="0" fontId="158" fillId="29" borderId="19" xfId="40" applyFont="1" applyFill="1" applyBorder="1" applyAlignment="1">
      <alignment horizontal="center" vertical="center"/>
    </xf>
    <xf numFmtId="0" fontId="99" fillId="29" borderId="24" xfId="40" applyFont="1" applyFill="1" applyBorder="1" applyAlignment="1">
      <alignment horizontal="center" vertical="center"/>
    </xf>
    <xf numFmtId="0" fontId="99" fillId="29" borderId="23" xfId="40" applyFont="1" applyFill="1" applyBorder="1" applyAlignment="1">
      <alignment horizontal="center" vertical="center"/>
    </xf>
    <xf numFmtId="0" fontId="159" fillId="31" borderId="72" xfId="0" applyFont="1" applyFill="1" applyBorder="1" applyAlignment="1">
      <alignment horizontal="center" vertical="center" wrapText="1"/>
    </xf>
    <xf numFmtId="0" fontId="159" fillId="31" borderId="27" xfId="0" applyFont="1" applyFill="1" applyBorder="1" applyAlignment="1">
      <alignment horizontal="center" vertical="center" wrapText="1"/>
    </xf>
    <xf numFmtId="0" fontId="122" fillId="31" borderId="15" xfId="40" applyFont="1" applyFill="1" applyBorder="1" applyAlignment="1">
      <alignment horizontal="left" vertical="center" wrapText="1"/>
    </xf>
    <xf numFmtId="0" fontId="122" fillId="31" borderId="59" xfId="40" applyFont="1" applyFill="1" applyBorder="1" applyAlignment="1">
      <alignment horizontal="left" vertical="center" wrapText="1"/>
    </xf>
    <xf numFmtId="0" fontId="122" fillId="31" borderId="19" xfId="40" applyFont="1" applyFill="1" applyBorder="1" applyAlignment="1">
      <alignment horizontal="left" vertical="center" wrapText="1"/>
    </xf>
    <xf numFmtId="0" fontId="99" fillId="29" borderId="15" xfId="40" applyFont="1" applyFill="1" applyBorder="1" applyAlignment="1">
      <alignment horizontal="left" vertical="center" wrapText="1"/>
    </xf>
    <xf numFmtId="0" fontId="99" fillId="29" borderId="59" xfId="40" applyFont="1" applyFill="1" applyBorder="1" applyAlignment="1">
      <alignment horizontal="left" vertical="center" wrapText="1"/>
    </xf>
    <xf numFmtId="0" fontId="99" fillId="29" borderId="19" xfId="40" applyFont="1" applyFill="1" applyBorder="1" applyAlignment="1">
      <alignment horizontal="left" vertical="center" wrapText="1"/>
    </xf>
    <xf numFmtId="0" fontId="31" fillId="29" borderId="78" xfId="40" applyFont="1" applyFill="1" applyBorder="1" applyAlignment="1">
      <alignment horizontal="center" vertical="center"/>
    </xf>
    <xf numFmtId="0" fontId="31" fillId="29" borderId="85" xfId="40" applyFont="1" applyFill="1" applyBorder="1" applyAlignment="1">
      <alignment horizontal="center" vertical="center"/>
    </xf>
    <xf numFmtId="0" fontId="160" fillId="31" borderId="57" xfId="40" applyFont="1" applyFill="1" applyBorder="1" applyAlignment="1">
      <alignment horizontal="center" vertical="center"/>
    </xf>
    <xf numFmtId="0" fontId="160" fillId="31" borderId="72" xfId="40" applyFont="1" applyFill="1" applyBorder="1" applyAlignment="1">
      <alignment horizontal="center" vertical="center"/>
    </xf>
    <xf numFmtId="0" fontId="160" fillId="31" borderId="27" xfId="40" applyFont="1" applyFill="1" applyBorder="1" applyAlignment="1">
      <alignment horizontal="center" vertical="center"/>
    </xf>
    <xf numFmtId="0" fontId="99" fillId="29" borderId="0" xfId="40" applyFont="1" applyFill="1" applyBorder="1" applyAlignment="1">
      <alignment horizontal="left" vertical="center" wrapText="1"/>
    </xf>
    <xf numFmtId="0" fontId="99" fillId="31" borderId="50" xfId="40" applyFont="1" applyFill="1" applyBorder="1" applyAlignment="1">
      <alignment horizontal="left" vertical="center" wrapText="1"/>
    </xf>
    <xf numFmtId="0" fontId="99" fillId="31" borderId="59" xfId="40" applyFont="1" applyFill="1" applyBorder="1" applyAlignment="1">
      <alignment horizontal="left" vertical="center" wrapText="1"/>
    </xf>
    <xf numFmtId="0" fontId="99" fillId="31" borderId="64" xfId="40" applyFont="1" applyFill="1" applyBorder="1" applyAlignment="1">
      <alignment horizontal="left" vertical="center" wrapText="1"/>
    </xf>
    <xf numFmtId="0" fontId="110" fillId="29" borderId="0" xfId="40" applyFont="1" applyFill="1" applyAlignment="1">
      <alignment horizontal="left" vertical="center"/>
    </xf>
    <xf numFmtId="0" fontId="99" fillId="31" borderId="76" xfId="40" applyFont="1" applyFill="1" applyBorder="1" applyAlignment="1">
      <alignment horizontal="left" vertical="center" wrapText="1"/>
    </xf>
    <xf numFmtId="0" fontId="99" fillId="31" borderId="70" xfId="40" applyFont="1" applyFill="1" applyBorder="1" applyAlignment="1">
      <alignment horizontal="left" vertical="center" wrapText="1"/>
    </xf>
    <xf numFmtId="0" fontId="99" fillId="31" borderId="84" xfId="40" applyFont="1" applyFill="1" applyBorder="1" applyAlignment="1">
      <alignment horizontal="left" vertical="center" wrapText="1"/>
    </xf>
    <xf numFmtId="3" fontId="99" fillId="0" borderId="67" xfId="40" applyNumberFormat="1" applyFont="1" applyFill="1" applyBorder="1" applyAlignment="1">
      <alignment horizontal="center" vertical="center" wrapText="1"/>
    </xf>
    <xf numFmtId="3" fontId="99" fillId="0" borderId="63" xfId="40" applyNumberFormat="1" applyFont="1" applyFill="1" applyBorder="1" applyAlignment="1">
      <alignment horizontal="center" vertical="center" wrapText="1"/>
    </xf>
    <xf numFmtId="3" fontId="99" fillId="0" borderId="52" xfId="40" applyNumberFormat="1" applyFont="1" applyFill="1" applyBorder="1" applyAlignment="1">
      <alignment horizontal="center" vertical="center" wrapText="1"/>
    </xf>
    <xf numFmtId="3" fontId="99" fillId="0" borderId="56" xfId="40" applyNumberFormat="1" applyFont="1" applyFill="1" applyBorder="1" applyAlignment="1">
      <alignment horizontal="center" vertical="center" wrapText="1"/>
    </xf>
    <xf numFmtId="3" fontId="99" fillId="0" borderId="55" xfId="40" applyNumberFormat="1" applyFont="1" applyFill="1" applyBorder="1" applyAlignment="1">
      <alignment horizontal="center" vertical="center" wrapText="1"/>
    </xf>
    <xf numFmtId="0" fontId="99" fillId="0" borderId="49" xfId="40" applyFont="1" applyFill="1" applyBorder="1" applyAlignment="1">
      <alignment horizontal="center" vertical="center"/>
    </xf>
    <xf numFmtId="0" fontId="99" fillId="0" borderId="74" xfId="40" applyFont="1" applyFill="1" applyBorder="1" applyAlignment="1">
      <alignment horizontal="center" vertical="center"/>
    </xf>
    <xf numFmtId="0" fontId="99" fillId="0" borderId="75" xfId="40" applyFont="1" applyFill="1" applyBorder="1" applyAlignment="1">
      <alignment horizontal="center" vertical="center"/>
    </xf>
    <xf numFmtId="0" fontId="99" fillId="0" borderId="51" xfId="40" applyFont="1" applyFill="1" applyBorder="1" applyAlignment="1">
      <alignment horizontal="center" vertical="center"/>
    </xf>
    <xf numFmtId="0" fontId="99" fillId="0" borderId="79" xfId="40" applyFont="1" applyFill="1" applyBorder="1" applyAlignment="1">
      <alignment horizontal="center" vertical="center"/>
    </xf>
    <xf numFmtId="0" fontId="99" fillId="0" borderId="80" xfId="40" applyFont="1" applyFill="1" applyBorder="1" applyAlignment="1">
      <alignment horizontal="center" vertical="center"/>
    </xf>
    <xf numFmtId="0" fontId="110" fillId="31" borderId="57" xfId="40" applyFont="1" applyFill="1" applyBorder="1" applyAlignment="1">
      <alignment horizontal="center" vertical="center" wrapText="1"/>
    </xf>
    <xf numFmtId="0" fontId="110" fillId="31" borderId="72" xfId="40" applyFont="1" applyFill="1" applyBorder="1" applyAlignment="1">
      <alignment horizontal="center" vertical="center" wrapText="1"/>
    </xf>
    <xf numFmtId="0" fontId="99" fillId="0" borderId="79" xfId="40" applyFont="1" applyFill="1" applyBorder="1" applyAlignment="1">
      <alignment horizontal="left" vertical="center"/>
    </xf>
    <xf numFmtId="0" fontId="99" fillId="0" borderId="80" xfId="40" applyFont="1" applyFill="1" applyBorder="1" applyAlignment="1">
      <alignment horizontal="left" vertical="center"/>
    </xf>
    <xf numFmtId="3" fontId="99" fillId="0" borderId="59" xfId="40" applyNumberFormat="1" applyFont="1" applyFill="1" applyBorder="1" applyAlignment="1">
      <alignment horizontal="left" vertical="center"/>
    </xf>
    <xf numFmtId="3" fontId="99" fillId="0" borderId="64" xfId="40" applyNumberFormat="1" applyFont="1" applyFill="1" applyBorder="1" applyAlignment="1">
      <alignment horizontal="left" vertical="center"/>
    </xf>
    <xf numFmtId="10" fontId="99" fillId="0" borderId="59" xfId="40" applyNumberFormat="1" applyFont="1" applyFill="1" applyBorder="1" applyAlignment="1">
      <alignment horizontal="left" vertical="center"/>
    </xf>
    <xf numFmtId="10" fontId="99" fillId="0" borderId="64" xfId="40" applyNumberFormat="1" applyFont="1" applyFill="1" applyBorder="1" applyAlignment="1">
      <alignment horizontal="left" vertical="center"/>
    </xf>
    <xf numFmtId="0" fontId="110" fillId="31" borderId="37" xfId="40" applyFont="1" applyFill="1" applyBorder="1" applyAlignment="1">
      <alignment horizontal="center" vertical="center"/>
    </xf>
    <xf numFmtId="0" fontId="110" fillId="31" borderId="38" xfId="40" applyFont="1" applyFill="1" applyBorder="1" applyAlignment="1">
      <alignment horizontal="center" vertical="center"/>
    </xf>
    <xf numFmtId="0" fontId="110" fillId="31" borderId="39" xfId="40" applyFont="1" applyFill="1" applyBorder="1" applyAlignment="1">
      <alignment horizontal="center" vertical="center"/>
    </xf>
    <xf numFmtId="4" fontId="99" fillId="0" borderId="52" xfId="40" applyNumberFormat="1" applyFont="1" applyFill="1" applyBorder="1" applyAlignment="1">
      <alignment horizontal="center" vertical="center" wrapText="1"/>
    </xf>
    <xf numFmtId="4" fontId="99" fillId="0" borderId="56" xfId="40" applyNumberFormat="1" applyFont="1" applyFill="1" applyBorder="1" applyAlignment="1">
      <alignment horizontal="center" vertical="center" wrapText="1"/>
    </xf>
    <xf numFmtId="4" fontId="99" fillId="0" borderId="55" xfId="40" applyNumberFormat="1" applyFont="1" applyFill="1" applyBorder="1" applyAlignment="1">
      <alignment horizontal="center" vertical="center" wrapText="1"/>
    </xf>
    <xf numFmtId="3" fontId="99" fillId="0" borderId="49" xfId="40" applyNumberFormat="1" applyFont="1" applyFill="1" applyBorder="1" applyAlignment="1">
      <alignment horizontal="center" vertical="center" wrapText="1"/>
    </xf>
    <xf numFmtId="3" fontId="99" fillId="0" borderId="75" xfId="40" applyNumberFormat="1" applyFont="1" applyFill="1" applyBorder="1" applyAlignment="1">
      <alignment horizontal="center" vertical="center" wrapText="1"/>
    </xf>
    <xf numFmtId="3" fontId="99" fillId="0" borderId="50" xfId="40" applyNumberFormat="1" applyFont="1" applyFill="1" applyBorder="1" applyAlignment="1">
      <alignment horizontal="center" vertical="center" wrapText="1"/>
    </xf>
    <xf numFmtId="3" fontId="99" fillId="0" borderId="64" xfId="40" applyNumberFormat="1" applyFont="1" applyFill="1" applyBorder="1" applyAlignment="1">
      <alignment horizontal="center" vertical="center" wrapText="1"/>
    </xf>
    <xf numFmtId="0" fontId="99" fillId="31" borderId="51" xfId="40" applyFont="1" applyFill="1" applyBorder="1" applyAlignment="1">
      <alignment horizontal="left" vertical="center" wrapText="1"/>
    </xf>
    <xf numFmtId="0" fontId="99" fillId="31" borderId="79" xfId="40" applyFont="1" applyFill="1" applyBorder="1" applyAlignment="1">
      <alignment horizontal="left" vertical="center" wrapText="1"/>
    </xf>
    <xf numFmtId="0" fontId="99" fillId="31" borderId="80" xfId="40" applyFont="1" applyFill="1" applyBorder="1" applyAlignment="1">
      <alignment horizontal="left" vertical="center" wrapText="1"/>
    </xf>
    <xf numFmtId="0" fontId="110" fillId="0" borderId="59" xfId="40" applyFont="1" applyFill="1" applyBorder="1" applyAlignment="1">
      <alignment horizontal="left" vertical="center" wrapText="1"/>
    </xf>
    <xf numFmtId="0" fontId="110" fillId="0" borderId="64" xfId="40" applyFont="1" applyFill="1" applyBorder="1" applyAlignment="1">
      <alignment horizontal="left" vertical="center" wrapText="1"/>
    </xf>
    <xf numFmtId="165" fontId="99" fillId="0" borderId="59" xfId="40" applyNumberFormat="1" applyFont="1" applyFill="1" applyBorder="1" applyAlignment="1">
      <alignment horizontal="left" vertical="center"/>
    </xf>
    <xf numFmtId="165" fontId="99" fillId="0" borderId="64" xfId="40" applyNumberFormat="1" applyFont="1" applyFill="1" applyBorder="1" applyAlignment="1">
      <alignment horizontal="left" vertical="center"/>
    </xf>
    <xf numFmtId="10" fontId="99" fillId="0" borderId="59" xfId="40" applyNumberFormat="1" applyFont="1" applyFill="1" applyBorder="1" applyAlignment="1">
      <alignment horizontal="left" vertical="center" wrapText="1"/>
    </xf>
    <xf numFmtId="10" fontId="99" fillId="0" borderId="64" xfId="40" applyNumberFormat="1" applyFont="1" applyFill="1" applyBorder="1" applyAlignment="1">
      <alignment horizontal="left" vertical="center" wrapText="1"/>
    </xf>
    <xf numFmtId="0" fontId="110" fillId="31" borderId="27" xfId="40" applyFont="1" applyFill="1" applyBorder="1" applyAlignment="1">
      <alignment horizontal="center" vertical="center" wrapText="1"/>
    </xf>
    <xf numFmtId="3" fontId="99" fillId="0" borderId="40" xfId="40" applyNumberFormat="1" applyFont="1" applyFill="1" applyBorder="1" applyAlignment="1">
      <alignment horizontal="center" vertical="center" wrapText="1"/>
    </xf>
    <xf numFmtId="3" fontId="99" fillId="0" borderId="66" xfId="40" applyNumberFormat="1" applyFont="1" applyFill="1" applyBorder="1" applyAlignment="1">
      <alignment horizontal="center" vertical="center" wrapText="1"/>
    </xf>
    <xf numFmtId="3" fontId="99" fillId="0" borderId="65" xfId="40" applyNumberFormat="1" applyFont="1" applyFill="1" applyBorder="1" applyAlignment="1">
      <alignment horizontal="center" vertical="center" wrapText="1"/>
    </xf>
    <xf numFmtId="3" fontId="99" fillId="0" borderId="0" xfId="40" applyNumberFormat="1" applyFont="1" applyFill="1" applyBorder="1" applyAlignment="1">
      <alignment horizontal="center" vertical="center" wrapText="1"/>
    </xf>
    <xf numFmtId="3" fontId="99" fillId="0" borderId="71" xfId="40" applyNumberFormat="1" applyFont="1" applyFill="1" applyBorder="1" applyAlignment="1">
      <alignment horizontal="center" vertical="center" wrapText="1"/>
    </xf>
    <xf numFmtId="0" fontId="99" fillId="0" borderId="59" xfId="40" applyFont="1" applyFill="1" applyBorder="1" applyAlignment="1">
      <alignment horizontal="left" vertical="center"/>
    </xf>
    <xf numFmtId="0" fontId="99" fillId="0" borderId="64" xfId="40" applyFont="1" applyFill="1" applyBorder="1" applyAlignment="1">
      <alignment horizontal="left" vertical="center"/>
    </xf>
    <xf numFmtId="0" fontId="131" fillId="30" borderId="0" xfId="40" applyFont="1" applyFill="1" applyAlignment="1">
      <alignment horizontal="center" vertical="center"/>
    </xf>
    <xf numFmtId="0" fontId="131" fillId="30" borderId="70" xfId="40" applyFont="1" applyFill="1" applyBorder="1" applyAlignment="1">
      <alignment horizontal="center" vertical="center"/>
    </xf>
    <xf numFmtId="0" fontId="122" fillId="29" borderId="15" xfId="40" applyFont="1" applyFill="1" applyBorder="1" applyAlignment="1">
      <alignment horizontal="left" vertical="center" wrapText="1"/>
    </xf>
    <xf numFmtId="0" fontId="122" fillId="29" borderId="59" xfId="40" applyFont="1" applyFill="1" applyBorder="1" applyAlignment="1">
      <alignment horizontal="left" vertical="center" wrapText="1"/>
    </xf>
    <xf numFmtId="0" fontId="122" fillId="29" borderId="19" xfId="40" applyFont="1" applyFill="1" applyBorder="1" applyAlignment="1">
      <alignment horizontal="left" vertical="center" wrapText="1"/>
    </xf>
    <xf numFmtId="0" fontId="131" fillId="30" borderId="0" xfId="40" applyFont="1" applyFill="1" applyAlignment="1">
      <alignment horizontal="right" vertical="center"/>
    </xf>
    <xf numFmtId="0" fontId="130" fillId="30" borderId="0" xfId="40" applyFont="1" applyFill="1" applyAlignment="1">
      <alignment horizontal="center" vertical="center"/>
    </xf>
    <xf numFmtId="0" fontId="163" fillId="30" borderId="0" xfId="40" applyFont="1" applyFill="1" applyBorder="1" applyAlignment="1">
      <alignment horizontal="left" vertical="center"/>
    </xf>
    <xf numFmtId="0" fontId="130" fillId="30" borderId="70" xfId="40" applyFont="1" applyFill="1" applyBorder="1" applyAlignment="1">
      <alignment horizontal="center" vertical="center"/>
    </xf>
    <xf numFmtId="0" fontId="161" fillId="30" borderId="0" xfId="40" applyFont="1" applyFill="1" applyAlignment="1">
      <alignment horizontal="center" vertical="center"/>
    </xf>
    <xf numFmtId="0" fontId="162" fillId="29" borderId="0" xfId="40" applyFont="1" applyFill="1" applyAlignment="1">
      <alignment horizontal="left" vertical="center"/>
    </xf>
    <xf numFmtId="0" fontId="110" fillId="0" borderId="74" xfId="40" applyFont="1" applyFill="1" applyBorder="1" applyAlignment="1">
      <alignment horizontal="left" vertical="center" wrapText="1"/>
    </xf>
    <xf numFmtId="0" fontId="110" fillId="0" borderId="75" xfId="40" applyFont="1" applyFill="1" applyBorder="1" applyAlignment="1">
      <alignment horizontal="left" vertical="center" wrapText="1"/>
    </xf>
    <xf numFmtId="0" fontId="99" fillId="29" borderId="0" xfId="40" applyFont="1" applyFill="1" applyAlignment="1">
      <alignment horizontal="left" vertical="center" wrapText="1"/>
    </xf>
    <xf numFmtId="0" fontId="110" fillId="31" borderId="40" xfId="40" applyFont="1" applyFill="1" applyBorder="1" applyAlignment="1">
      <alignment horizontal="left" vertical="center"/>
    </xf>
    <xf numFmtId="0" fontId="110" fillId="31" borderId="66" xfId="40" applyFont="1" applyFill="1" applyBorder="1" applyAlignment="1">
      <alignment horizontal="left" vertical="center"/>
    </xf>
    <xf numFmtId="0" fontId="110" fillId="31" borderId="77" xfId="40" applyFont="1" applyFill="1" applyBorder="1" applyAlignment="1">
      <alignment horizontal="left" vertical="center"/>
    </xf>
    <xf numFmtId="0" fontId="99" fillId="31" borderId="49" xfId="40" applyFont="1" applyFill="1" applyBorder="1" applyAlignment="1">
      <alignment horizontal="left" vertical="center" wrapText="1"/>
    </xf>
    <xf numFmtId="0" fontId="99" fillId="31" borderId="74" xfId="40" applyFont="1" applyFill="1" applyBorder="1" applyAlignment="1">
      <alignment horizontal="left" vertical="center" wrapText="1"/>
    </xf>
    <xf numFmtId="0" fontId="99" fillId="31" borderId="75" xfId="40" applyFont="1" applyFill="1" applyBorder="1" applyAlignment="1">
      <alignment horizontal="left" vertical="center" wrapText="1"/>
    </xf>
    <xf numFmtId="0" fontId="99" fillId="31" borderId="58" xfId="40" applyFont="1" applyFill="1" applyBorder="1" applyAlignment="1">
      <alignment horizontal="left" vertical="center" wrapText="1"/>
    </xf>
    <xf numFmtId="0" fontId="99" fillId="31" borderId="68" xfId="40" applyFont="1" applyFill="1" applyBorder="1" applyAlignment="1">
      <alignment horizontal="left" vertical="center" wrapText="1"/>
    </xf>
    <xf numFmtId="0" fontId="99" fillId="31" borderId="73" xfId="40" applyFont="1" applyFill="1" applyBorder="1" applyAlignment="1">
      <alignment horizontal="left" vertical="center" wrapText="1"/>
    </xf>
    <xf numFmtId="0" fontId="0" fillId="26" borderId="48" xfId="0" applyFill="1" applyBorder="1" applyAlignment="1">
      <alignment horizontal="left" vertical="center" wrapText="1"/>
    </xf>
    <xf numFmtId="0" fontId="0" fillId="26" borderId="21" xfId="0" applyFill="1" applyBorder="1" applyAlignment="1">
      <alignment horizontal="left" vertical="center" wrapText="1"/>
    </xf>
    <xf numFmtId="0" fontId="0" fillId="26" borderId="22" xfId="0" applyFill="1" applyBorder="1" applyAlignment="1">
      <alignment horizontal="left" vertical="center" wrapText="1"/>
    </xf>
    <xf numFmtId="0" fontId="0" fillId="26" borderId="52" xfId="0" applyFill="1" applyBorder="1" applyAlignment="1">
      <alignment horizontal="left" vertical="center" wrapText="1"/>
    </xf>
    <xf numFmtId="0" fontId="0" fillId="26" borderId="56" xfId="0" applyFill="1" applyBorder="1" applyAlignment="1">
      <alignment horizontal="left" vertical="center" wrapText="1"/>
    </xf>
    <xf numFmtId="0" fontId="0" fillId="26" borderId="55" xfId="0" applyFill="1" applyBorder="1" applyAlignment="1">
      <alignment horizontal="left" vertical="center" wrapText="1"/>
    </xf>
    <xf numFmtId="0" fontId="0" fillId="25" borderId="52" xfId="0" applyFill="1" applyBorder="1" applyAlignment="1">
      <alignment horizontal="center" wrapText="1"/>
    </xf>
    <xf numFmtId="0" fontId="0" fillId="25" borderId="54" xfId="0" applyFill="1" applyBorder="1" applyAlignment="1">
      <alignment horizontal="center" wrapText="1"/>
    </xf>
    <xf numFmtId="0" fontId="0" fillId="24" borderId="60" xfId="0" applyFill="1" applyBorder="1" applyAlignment="1">
      <alignment horizontal="center"/>
    </xf>
    <xf numFmtId="0" fontId="0" fillId="24" borderId="31" xfId="0" applyFill="1" applyBorder="1" applyAlignment="1">
      <alignment horizontal="center"/>
    </xf>
    <xf numFmtId="0" fontId="0" fillId="25" borderId="61" xfId="0" applyFill="1" applyBorder="1" applyAlignment="1">
      <alignment horizontal="center"/>
    </xf>
    <xf numFmtId="0" fontId="0" fillId="25" borderId="32" xfId="0" applyFill="1" applyBorder="1" applyAlignment="1">
      <alignment horizontal="center"/>
    </xf>
    <xf numFmtId="0" fontId="0" fillId="24" borderId="25" xfId="0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0" fontId="0" fillId="25" borderId="61" xfId="0" applyFill="1" applyBorder="1" applyAlignment="1">
      <alignment horizontal="center" wrapText="1"/>
    </xf>
    <xf numFmtId="0" fontId="0" fillId="25" borderId="32" xfId="0" applyFill="1" applyBorder="1"/>
    <xf numFmtId="0" fontId="0" fillId="26" borderId="40" xfId="0" applyFill="1" applyBorder="1" applyAlignment="1">
      <alignment horizontal="left" vertical="center" wrapText="1"/>
    </xf>
    <xf numFmtId="0" fontId="0" fillId="26" borderId="65" xfId="0" applyFill="1" applyBorder="1" applyAlignment="1">
      <alignment horizontal="left" vertical="center" wrapText="1"/>
    </xf>
    <xf numFmtId="0" fontId="0" fillId="26" borderId="67" xfId="0" applyFill="1" applyBorder="1" applyAlignment="1">
      <alignment horizontal="left" vertical="center" wrapText="1"/>
    </xf>
    <xf numFmtId="0" fontId="0" fillId="25" borderId="32" xfId="0" applyFill="1" applyBorder="1" applyAlignment="1">
      <alignment horizontal="center" wrapText="1"/>
    </xf>
    <xf numFmtId="0" fontId="0" fillId="24" borderId="11" xfId="0" applyFill="1" applyBorder="1" applyAlignment="1">
      <alignment horizontal="center" wrapText="1"/>
    </xf>
    <xf numFmtId="0" fontId="0" fillId="24" borderId="36" xfId="0" applyFill="1" applyBorder="1"/>
    <xf numFmtId="0" fontId="0" fillId="24" borderId="60" xfId="0" applyFill="1" applyBorder="1" applyAlignment="1">
      <alignment horizontal="center" wrapText="1"/>
    </xf>
    <xf numFmtId="0" fontId="0" fillId="24" borderId="31" xfId="0" applyFill="1" applyBorder="1" applyAlignment="1">
      <alignment horizontal="center" wrapText="1"/>
    </xf>
    <xf numFmtId="0" fontId="0" fillId="26" borderId="52" xfId="0" applyFill="1" applyBorder="1" applyAlignment="1">
      <alignment horizontal="center" vertical="center" wrapText="1"/>
    </xf>
    <xf numFmtId="0" fontId="0" fillId="26" borderId="56" xfId="0" applyFill="1" applyBorder="1" applyAlignment="1">
      <alignment horizontal="center" vertical="center" wrapText="1"/>
    </xf>
    <xf numFmtId="0" fontId="0" fillId="26" borderId="55" xfId="0" applyFill="1" applyBorder="1" applyAlignment="1">
      <alignment horizontal="center" vertical="center" wrapText="1"/>
    </xf>
    <xf numFmtId="0" fontId="0" fillId="24" borderId="31" xfId="0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0" fillId="24" borderId="25" xfId="0" applyFill="1" applyBorder="1" applyAlignment="1">
      <alignment horizontal="center" wrapText="1"/>
    </xf>
    <xf numFmtId="0" fontId="0" fillId="24" borderId="30" xfId="0" applyFill="1" applyBorder="1" applyAlignment="1">
      <alignment horizontal="center" wrapText="1"/>
    </xf>
    <xf numFmtId="0" fontId="0" fillId="26" borderId="13" xfId="0" applyFill="1" applyBorder="1" applyAlignment="1">
      <alignment horizontal="center" vertical="center" wrapText="1"/>
    </xf>
    <xf numFmtId="0" fontId="0" fillId="26" borderId="14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26" borderId="28" xfId="0" applyFill="1" applyBorder="1" applyAlignment="1">
      <alignment horizontal="center" vertical="center" wrapText="1"/>
    </xf>
    <xf numFmtId="0" fontId="0" fillId="26" borderId="19" xfId="0" applyFill="1" applyBorder="1" applyAlignment="1">
      <alignment horizontal="center" vertical="center" wrapText="1"/>
    </xf>
    <xf numFmtId="0" fontId="2" fillId="26" borderId="29" xfId="0" applyFont="1" applyFill="1" applyBorder="1" applyAlignment="1">
      <alignment horizontal="center" vertical="center" wrapText="1"/>
    </xf>
    <xf numFmtId="0" fontId="2" fillId="26" borderId="16" xfId="0" applyFont="1" applyFill="1" applyBorder="1" applyAlignment="1">
      <alignment horizontal="center" vertical="center" wrapText="1"/>
    </xf>
    <xf numFmtId="0" fontId="116" fillId="0" borderId="15" xfId="0" applyFont="1" applyFill="1" applyBorder="1" applyAlignment="1" applyProtection="1">
      <alignment horizontal="center" vertical="center" wrapText="1"/>
      <protection hidden="1"/>
    </xf>
    <xf numFmtId="0" fontId="116" fillId="0" borderId="19" xfId="0" applyFont="1" applyFill="1" applyBorder="1" applyAlignment="1" applyProtection="1">
      <alignment horizontal="center" vertical="center" wrapText="1"/>
      <protection hidden="1"/>
    </xf>
    <xf numFmtId="0" fontId="116" fillId="0" borderId="15" xfId="0" applyNumberFormat="1" applyFont="1" applyBorder="1" applyAlignment="1" applyProtection="1">
      <alignment horizontal="center" vertical="center" wrapText="1"/>
      <protection hidden="1"/>
    </xf>
    <xf numFmtId="0" fontId="116" fillId="0" borderId="19" xfId="0" applyNumberFormat="1" applyFont="1" applyBorder="1" applyAlignment="1" applyProtection="1">
      <alignment horizontal="center" vertical="center" wrapText="1"/>
      <protection hidden="1"/>
    </xf>
    <xf numFmtId="1" fontId="116" fillId="31" borderId="15" xfId="0" applyNumberFormat="1" applyFont="1" applyFill="1" applyBorder="1" applyAlignment="1" applyProtection="1">
      <alignment horizontal="center" vertical="center" wrapText="1"/>
      <protection hidden="1"/>
    </xf>
    <xf numFmtId="0" fontId="116" fillId="31" borderId="19" xfId="0" applyFont="1" applyFill="1" applyBorder="1" applyAlignment="1" applyProtection="1">
      <alignment horizontal="center" vertical="center" wrapText="1"/>
      <protection hidden="1"/>
    </xf>
    <xf numFmtId="166" fontId="116" fillId="31" borderId="15" xfId="0" applyNumberFormat="1" applyFont="1" applyFill="1" applyBorder="1" applyAlignment="1" applyProtection="1">
      <alignment horizontal="center" vertical="center" wrapText="1"/>
      <protection hidden="1"/>
    </xf>
    <xf numFmtId="166" fontId="116" fillId="31" borderId="19" xfId="0" applyNumberFormat="1" applyFont="1" applyFill="1" applyBorder="1" applyAlignment="1" applyProtection="1">
      <alignment horizontal="center" vertical="center" wrapText="1"/>
      <protection hidden="1"/>
    </xf>
    <xf numFmtId="4" fontId="116" fillId="0" borderId="15" xfId="0" applyNumberFormat="1" applyFont="1" applyBorder="1" applyAlignment="1" applyProtection="1">
      <alignment horizontal="center" vertical="center" wrapText="1"/>
      <protection hidden="1"/>
    </xf>
    <xf numFmtId="4" fontId="116" fillId="0" borderId="19" xfId="0" applyNumberFormat="1" applyFont="1" applyBorder="1" applyAlignment="1" applyProtection="1">
      <alignment horizontal="center" vertical="center" wrapText="1"/>
      <protection hidden="1"/>
    </xf>
    <xf numFmtId="10" fontId="164" fillId="33" borderId="15" xfId="0" applyNumberFormat="1" applyFont="1" applyFill="1" applyBorder="1" applyAlignment="1" applyProtection="1">
      <alignment horizontal="center" vertical="center" wrapText="1"/>
      <protection locked="0"/>
    </xf>
    <xf numFmtId="10" fontId="164" fillId="33" borderId="19" xfId="0" applyNumberFormat="1" applyFont="1" applyFill="1" applyBorder="1" applyAlignment="1" applyProtection="1">
      <alignment horizontal="center" vertical="center" wrapText="1"/>
      <protection locked="0"/>
    </xf>
    <xf numFmtId="10" fontId="34" fillId="0" borderId="15" xfId="0" applyNumberFormat="1" applyFont="1" applyBorder="1" applyAlignment="1" applyProtection="1">
      <alignment horizontal="center" vertical="center" wrapText="1"/>
      <protection hidden="1"/>
    </xf>
    <xf numFmtId="10" fontId="34" fillId="0" borderId="19" xfId="0" applyNumberFormat="1" applyFont="1" applyBorder="1" applyAlignment="1" applyProtection="1">
      <alignment horizontal="center" vertical="center" wrapText="1"/>
      <protection hidden="1"/>
    </xf>
    <xf numFmtId="166" fontId="165" fillId="31" borderId="81" xfId="0" applyNumberFormat="1" applyFont="1" applyFill="1" applyBorder="1" applyAlignment="1" applyProtection="1">
      <alignment horizontal="center" vertical="center" wrapText="1"/>
      <protection hidden="1"/>
    </xf>
    <xf numFmtId="166" fontId="165" fillId="31" borderId="27" xfId="0" applyNumberFormat="1" applyFont="1" applyFill="1" applyBorder="1" applyAlignment="1" applyProtection="1">
      <alignment horizontal="center" vertical="center" wrapText="1"/>
      <protection hidden="1"/>
    </xf>
    <xf numFmtId="166" fontId="116" fillId="0" borderId="15" xfId="0" applyNumberFormat="1" applyFont="1" applyBorder="1" applyAlignment="1" applyProtection="1">
      <alignment horizontal="center" vertical="center" wrapText="1"/>
      <protection hidden="1"/>
    </xf>
    <xf numFmtId="166" fontId="116" fillId="0" borderId="19" xfId="0" applyNumberFormat="1" applyFont="1" applyBorder="1" applyAlignment="1" applyProtection="1">
      <alignment horizontal="center" vertical="center" wrapText="1"/>
      <protection hidden="1"/>
    </xf>
    <xf numFmtId="166" fontId="116" fillId="0" borderId="83" xfId="0" applyNumberFormat="1" applyFont="1" applyBorder="1" applyAlignment="1" applyProtection="1">
      <alignment horizontal="center" vertical="center" wrapText="1"/>
      <protection hidden="1"/>
    </xf>
    <xf numFmtId="166" fontId="116" fillId="0" borderId="25" xfId="0" applyNumberFormat="1" applyFont="1" applyBorder="1" applyAlignment="1" applyProtection="1">
      <alignment horizontal="center" vertical="center" wrapText="1"/>
      <protection hidden="1"/>
    </xf>
    <xf numFmtId="169" fontId="37" fillId="30" borderId="70" xfId="0" applyNumberFormat="1" applyFont="1" applyFill="1" applyBorder="1" applyAlignment="1" applyProtection="1">
      <alignment horizontal="center" vertical="center" wrapText="1"/>
      <protection locked="0"/>
    </xf>
    <xf numFmtId="0" fontId="37" fillId="30" borderId="0" xfId="0" applyFont="1" applyFill="1" applyAlignment="1" applyProtection="1">
      <alignment horizontal="left" vertical="center"/>
      <protection hidden="1"/>
    </xf>
    <xf numFmtId="0" fontId="35" fillId="30" borderId="0" xfId="0" applyFont="1" applyFill="1" applyAlignment="1" applyProtection="1">
      <alignment horizontal="left" vertical="center" wrapText="1"/>
      <protection hidden="1"/>
    </xf>
    <xf numFmtId="0" fontId="67" fillId="30" borderId="14" xfId="0" applyFont="1" applyFill="1" applyBorder="1" applyAlignment="1">
      <alignment horizontal="center" vertical="top" wrapText="1"/>
    </xf>
    <xf numFmtId="0" fontId="45" fillId="30" borderId="14" xfId="0" applyFont="1" applyFill="1" applyBorder="1" applyAlignment="1">
      <alignment horizontal="center" vertical="center" wrapText="1"/>
    </xf>
    <xf numFmtId="0" fontId="150" fillId="30" borderId="0" xfId="0" applyFont="1" applyFill="1" applyAlignment="1" applyProtection="1">
      <alignment horizontal="right" wrapText="1"/>
      <protection hidden="1"/>
    </xf>
    <xf numFmtId="169" fontId="92" fillId="30" borderId="0" xfId="0" applyNumberFormat="1" applyFont="1" applyFill="1" applyAlignment="1" applyProtection="1">
      <alignment horizontal="center" vertical="center" wrapText="1"/>
      <protection hidden="1"/>
    </xf>
    <xf numFmtId="169" fontId="38" fillId="30" borderId="0" xfId="0" applyNumberFormat="1" applyFont="1" applyFill="1" applyAlignment="1" applyProtection="1">
      <alignment horizontal="center" vertical="center" wrapText="1"/>
      <protection hidden="1"/>
    </xf>
    <xf numFmtId="0" fontId="37" fillId="30" borderId="70" xfId="0" applyFont="1" applyFill="1" applyBorder="1" applyAlignment="1" applyProtection="1">
      <alignment horizontal="left" vertical="center" wrapText="1"/>
      <protection hidden="1"/>
    </xf>
    <xf numFmtId="3" fontId="48" fillId="30" borderId="15" xfId="0" applyNumberFormat="1" applyFont="1" applyFill="1" applyBorder="1" applyAlignment="1" applyProtection="1">
      <alignment horizontal="center" vertical="center" wrapText="1"/>
      <protection hidden="1"/>
    </xf>
    <xf numFmtId="3" fontId="48" fillId="30" borderId="59" xfId="0" applyNumberFormat="1" applyFont="1" applyFill="1" applyBorder="1" applyAlignment="1" applyProtection="1">
      <alignment horizontal="center" vertical="center" wrapText="1"/>
      <protection hidden="1"/>
    </xf>
    <xf numFmtId="0" fontId="48" fillId="30" borderId="19" xfId="0" applyNumberFormat="1" applyFont="1" applyFill="1" applyBorder="1" applyAlignment="1" applyProtection="1">
      <alignment horizontal="center" vertical="center" wrapText="1"/>
      <protection hidden="1"/>
    </xf>
    <xf numFmtId="0" fontId="37" fillId="30" borderId="0" xfId="0" applyFont="1" applyFill="1" applyAlignment="1" applyProtection="1">
      <alignment horizontal="left" vertical="center" wrapText="1"/>
      <protection hidden="1"/>
    </xf>
    <xf numFmtId="169" fontId="37" fillId="30" borderId="0" xfId="0" applyNumberFormat="1" applyFont="1" applyFill="1" applyAlignment="1" applyProtection="1">
      <alignment horizontal="left" vertical="center" wrapText="1"/>
      <protection hidden="1"/>
    </xf>
    <xf numFmtId="0" fontId="47" fillId="30" borderId="0" xfId="0" applyFont="1" applyFill="1" applyAlignment="1" applyProtection="1">
      <alignment horizontal="center" vertical="center"/>
      <protection hidden="1"/>
    </xf>
    <xf numFmtId="0" fontId="48" fillId="30" borderId="15" xfId="0" applyNumberFormat="1" applyFont="1" applyFill="1" applyBorder="1" applyAlignment="1" applyProtection="1">
      <alignment horizontal="center" vertical="center" wrapText="1"/>
      <protection hidden="1"/>
    </xf>
    <xf numFmtId="0" fontId="48" fillId="30" borderId="59" xfId="0" applyNumberFormat="1" applyFont="1" applyFill="1" applyBorder="1" applyAlignment="1" applyProtection="1">
      <alignment horizontal="center" vertical="center" wrapText="1"/>
      <protection hidden="1"/>
    </xf>
    <xf numFmtId="171" fontId="48" fillId="30" borderId="15" xfId="0" applyNumberFormat="1" applyFont="1" applyFill="1" applyBorder="1" applyAlignment="1" applyProtection="1">
      <alignment horizontal="center" vertical="center" wrapText="1"/>
      <protection hidden="1"/>
    </xf>
    <xf numFmtId="171" fontId="48" fillId="30" borderId="59" xfId="0" applyNumberFormat="1" applyFont="1" applyFill="1" applyBorder="1" applyAlignment="1" applyProtection="1">
      <alignment horizontal="center" vertical="center" wrapText="1"/>
      <protection hidden="1"/>
    </xf>
    <xf numFmtId="171" fontId="48" fillId="30" borderId="19" xfId="0" applyNumberFormat="1" applyFont="1" applyFill="1" applyBorder="1" applyAlignment="1" applyProtection="1">
      <alignment horizontal="center" vertical="center" wrapText="1"/>
      <protection hidden="1"/>
    </xf>
    <xf numFmtId="0" fontId="125" fillId="30" borderId="0" xfId="0" applyFont="1" applyFill="1" applyAlignment="1" applyProtection="1">
      <alignment horizontal="center" vertical="top" wrapText="1"/>
      <protection hidden="1"/>
    </xf>
    <xf numFmtId="0" fontId="166" fillId="30" borderId="0" xfId="0" applyFont="1" applyFill="1" applyAlignment="1" applyProtection="1">
      <alignment horizontal="left" vertical="center" wrapText="1"/>
      <protection locked="0"/>
    </xf>
    <xf numFmtId="164" fontId="37" fillId="30" borderId="15" xfId="0" applyNumberFormat="1" applyFont="1" applyFill="1" applyBorder="1" applyAlignment="1" applyProtection="1">
      <alignment horizontal="center" vertical="center" wrapText="1"/>
      <protection hidden="1"/>
    </xf>
    <xf numFmtId="164" fontId="37" fillId="30" borderId="59" xfId="0" applyNumberFormat="1" applyFont="1" applyFill="1" applyBorder="1" applyAlignment="1" applyProtection="1">
      <alignment horizontal="center" vertical="center" wrapText="1"/>
      <protection hidden="1"/>
    </xf>
    <xf numFmtId="164" fontId="37" fillId="30" borderId="19" xfId="0" applyNumberFormat="1" applyFont="1" applyFill="1" applyBorder="1" applyAlignment="1" applyProtection="1">
      <alignment horizontal="center" vertical="center" wrapText="1"/>
      <protection hidden="1"/>
    </xf>
    <xf numFmtId="0" fontId="49" fillId="30" borderId="0" xfId="0" applyFont="1" applyFill="1" applyAlignment="1" applyProtection="1">
      <alignment horizontal="center" vertical="center"/>
      <protection hidden="1"/>
    </xf>
    <xf numFmtId="0" fontId="35" fillId="30" borderId="0" xfId="0" applyFont="1" applyFill="1" applyAlignment="1" applyProtection="1">
      <alignment horizontal="left" vertical="center"/>
      <protection hidden="1"/>
    </xf>
    <xf numFmtId="0" fontId="40" fillId="30" borderId="0" xfId="0" applyFont="1" applyFill="1" applyAlignment="1" applyProtection="1">
      <alignment horizontal="left" vertical="center" wrapText="1"/>
      <protection hidden="1"/>
    </xf>
    <xf numFmtId="0" fontId="92" fillId="30" borderId="0" xfId="0" applyFont="1" applyFill="1" applyAlignment="1" applyProtection="1">
      <alignment horizontal="center" vertical="center" wrapText="1"/>
      <protection hidden="1"/>
    </xf>
    <xf numFmtId="0" fontId="38" fillId="30" borderId="0" xfId="0" applyFont="1" applyFill="1" applyAlignment="1" applyProtection="1">
      <alignment horizontal="left" vertical="center"/>
      <protection hidden="1"/>
    </xf>
    <xf numFmtId="0" fontId="38" fillId="30" borderId="0" xfId="0" applyFont="1" applyFill="1" applyAlignment="1" applyProtection="1">
      <alignment horizontal="left"/>
      <protection hidden="1"/>
    </xf>
    <xf numFmtId="0" fontId="38" fillId="30" borderId="26" xfId="0" applyFont="1" applyFill="1" applyBorder="1" applyAlignment="1" applyProtection="1">
      <alignment horizontal="center" vertical="center"/>
      <protection locked="0"/>
    </xf>
    <xf numFmtId="0" fontId="94" fillId="30" borderId="26" xfId="0" applyFont="1" applyFill="1" applyBorder="1" applyAlignment="1" applyProtection="1">
      <alignment horizontal="center" vertical="center" wrapText="1"/>
      <protection locked="0"/>
    </xf>
    <xf numFmtId="0" fontId="167" fillId="30" borderId="26" xfId="0" applyFont="1" applyFill="1" applyBorder="1" applyAlignment="1" applyProtection="1">
      <alignment horizontal="center" vertical="center" wrapText="1"/>
      <protection locked="0"/>
    </xf>
    <xf numFmtId="0" fontId="168" fillId="30" borderId="26" xfId="0" applyFont="1" applyFill="1" applyBorder="1" applyAlignment="1" applyProtection="1">
      <alignment horizontal="center" vertical="center" wrapText="1"/>
      <protection locked="0"/>
    </xf>
    <xf numFmtId="0" fontId="43" fillId="30" borderId="26" xfId="0" applyFont="1" applyFill="1" applyBorder="1" applyAlignment="1" applyProtection="1">
      <alignment horizontal="center" vertical="center" wrapText="1"/>
      <protection locked="0"/>
    </xf>
    <xf numFmtId="0" fontId="39" fillId="30" borderId="77" xfId="0" applyFont="1" applyFill="1" applyBorder="1" applyAlignment="1" applyProtection="1">
      <alignment horizontal="left" vertical="center" wrapText="1"/>
      <protection hidden="1"/>
    </xf>
    <xf numFmtId="0" fontId="39" fillId="30" borderId="62" xfId="0" applyFont="1" applyFill="1" applyBorder="1" applyAlignment="1" applyProtection="1">
      <alignment horizontal="left" vertical="center" wrapText="1"/>
      <protection hidden="1"/>
    </xf>
    <xf numFmtId="0" fontId="39" fillId="30" borderId="63" xfId="0" applyFont="1" applyFill="1" applyBorder="1" applyAlignment="1" applyProtection="1">
      <alignment horizontal="left" vertical="center" wrapText="1"/>
      <protection hidden="1"/>
    </xf>
    <xf numFmtId="0" fontId="43" fillId="30" borderId="52" xfId="0" applyFont="1" applyFill="1" applyBorder="1" applyAlignment="1" applyProtection="1">
      <alignment horizontal="center" vertical="center" wrapText="1"/>
      <protection hidden="1"/>
    </xf>
    <xf numFmtId="0" fontId="35" fillId="30" borderId="56" xfId="0" applyFont="1" applyFill="1" applyBorder="1" applyAlignment="1" applyProtection="1">
      <alignment horizontal="center" vertical="center" wrapText="1"/>
      <protection hidden="1"/>
    </xf>
    <xf numFmtId="0" fontId="35" fillId="30" borderId="55" xfId="0" applyFont="1" applyFill="1" applyBorder="1" applyAlignment="1" applyProtection="1">
      <alignment horizontal="center" vertical="center" wrapText="1"/>
      <protection hidden="1"/>
    </xf>
    <xf numFmtId="0" fontId="38" fillId="30" borderId="0" xfId="0" applyFont="1" applyFill="1" applyAlignment="1" applyProtection="1">
      <alignment horizontal="center" vertical="center" wrapText="1"/>
      <protection hidden="1"/>
    </xf>
    <xf numFmtId="0" fontId="38" fillId="30" borderId="52" xfId="0" applyFont="1" applyFill="1" applyBorder="1" applyAlignment="1" applyProtection="1">
      <alignment horizontal="center" vertical="center" wrapText="1"/>
      <protection hidden="1"/>
    </xf>
    <xf numFmtId="0" fontId="38" fillId="30" borderId="56" xfId="0" applyFont="1" applyFill="1" applyBorder="1" applyAlignment="1" applyProtection="1">
      <alignment horizontal="center" vertical="center" wrapText="1"/>
      <protection hidden="1"/>
    </xf>
    <xf numFmtId="0" fontId="38" fillId="30" borderId="55" xfId="0" applyFont="1" applyFill="1" applyBorder="1" applyAlignment="1" applyProtection="1">
      <alignment horizontal="center" vertical="center" wrapText="1"/>
      <protection hidden="1"/>
    </xf>
    <xf numFmtId="0" fontId="41" fillId="30" borderId="0" xfId="0" applyFont="1" applyFill="1" applyAlignment="1" applyProtection="1">
      <alignment horizontal="justify" vertical="center" wrapText="1"/>
      <protection hidden="1"/>
    </xf>
    <xf numFmtId="0" fontId="39" fillId="30" borderId="0" xfId="0" applyFont="1" applyFill="1" applyAlignment="1" applyProtection="1">
      <alignment horizontal="center" vertical="center" wrapText="1"/>
      <protection hidden="1"/>
    </xf>
    <xf numFmtId="0" fontId="35" fillId="30" borderId="77" xfId="0" applyFont="1" applyFill="1" applyBorder="1" applyAlignment="1" applyProtection="1">
      <alignment horizontal="center"/>
      <protection hidden="1"/>
    </xf>
    <xf numFmtId="0" fontId="35" fillId="30" borderId="62" xfId="0" applyFont="1" applyFill="1" applyBorder="1" applyAlignment="1" applyProtection="1">
      <alignment horizontal="center"/>
      <protection hidden="1"/>
    </xf>
    <xf numFmtId="0" fontId="147" fillId="0" borderId="40" xfId="0" applyFont="1" applyBorder="1" applyAlignment="1">
      <alignment horizontal="center" vertical="top" wrapText="1"/>
    </xf>
    <xf numFmtId="0" fontId="147" fillId="0" borderId="77" xfId="0" applyFont="1" applyBorder="1" applyAlignment="1">
      <alignment horizontal="center" vertical="top" wrapText="1"/>
    </xf>
    <xf numFmtId="0" fontId="147" fillId="0" borderId="65" xfId="0" applyFont="1" applyBorder="1" applyAlignment="1">
      <alignment horizontal="center" vertical="top" wrapText="1"/>
    </xf>
    <xf numFmtId="0" fontId="147" fillId="0" borderId="62" xfId="0" applyFont="1" applyBorder="1" applyAlignment="1">
      <alignment horizontal="center" vertical="top" wrapText="1"/>
    </xf>
    <xf numFmtId="0" fontId="147" fillId="0" borderId="65" xfId="0" applyFont="1" applyBorder="1" applyAlignment="1">
      <alignment vertical="top" wrapText="1"/>
    </xf>
    <xf numFmtId="0" fontId="147" fillId="0" borderId="62" xfId="0" applyFont="1" applyBorder="1" applyAlignment="1">
      <alignment vertical="top" wrapText="1"/>
    </xf>
    <xf numFmtId="0" fontId="169" fillId="0" borderId="65" xfId="0" applyFont="1" applyBorder="1" applyAlignment="1">
      <alignment horizontal="left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Обычный_NEW anketa" xfId="39"/>
    <cellStyle name="Обычный_Протокол ФЛ Харистенко А.К. нф" xfId="40"/>
    <cellStyle name="Обычный_Типовая форма заключения по физикам" xfId="41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1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auto="1"/>
      </font>
    </dxf>
    <dxf>
      <font>
        <color auto="1"/>
      </font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auto="1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5</xdr:row>
      <xdr:rowOff>38100</xdr:rowOff>
    </xdr:from>
    <xdr:to>
      <xdr:col>5</xdr:col>
      <xdr:colOff>762000</xdr:colOff>
      <xdr:row>5</xdr:row>
      <xdr:rowOff>342900</xdr:rowOff>
    </xdr:to>
    <xdr:pic>
      <xdr:nvPicPr>
        <xdr:cNvPr id="1588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44300" y="352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5</xdr:row>
      <xdr:rowOff>19050</xdr:rowOff>
    </xdr:from>
    <xdr:to>
      <xdr:col>4</xdr:col>
      <xdr:colOff>2514600</xdr:colOff>
      <xdr:row>5</xdr:row>
      <xdr:rowOff>704850</xdr:rowOff>
    </xdr:to>
    <xdr:pic>
      <xdr:nvPicPr>
        <xdr:cNvPr id="15890" name="Рисунок 4" descr="лого_new_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67700" y="333375"/>
          <a:ext cx="25050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5</xdr:row>
      <xdr:rowOff>133350</xdr:rowOff>
    </xdr:from>
    <xdr:to>
      <xdr:col>0</xdr:col>
      <xdr:colOff>2781300</xdr:colOff>
      <xdr:row>5</xdr:row>
      <xdr:rowOff>542925</xdr:rowOff>
    </xdr:to>
    <xdr:pic>
      <xdr:nvPicPr>
        <xdr:cNvPr id="15891" name="Рисунок 4" descr="Безымянный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447675"/>
          <a:ext cx="2628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123825</xdr:rowOff>
    </xdr:from>
    <xdr:to>
      <xdr:col>2</xdr:col>
      <xdr:colOff>1228725</xdr:colOff>
      <xdr:row>3</xdr:row>
      <xdr:rowOff>38100</xdr:rowOff>
    </xdr:to>
    <xdr:pic>
      <xdr:nvPicPr>
        <xdr:cNvPr id="8890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523875"/>
          <a:ext cx="13430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.Pavlova\Local%20Settings\Temporary%20Internet%20Files\Content.IE5\UJJVAC4V\&#1088;&#1072;&#1079;&#1085;&#1086;&#1077;\&#1047;&#1072;&#1103;&#1074;&#1083;&#1077;&#1085;&#1080;&#1077;-&#1072;&#1085;&#1082;&#1077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отека"/>
      <sheetName val="Лист1"/>
      <sheetName val="Списки"/>
    </sheetNames>
    <sheetDataSet>
      <sheetData sheetId="0"/>
      <sheetData sheetId="1"/>
      <sheetData sheetId="2">
        <row r="33">
          <cell r="A33" t="str">
            <v>Призывник</v>
          </cell>
        </row>
        <row r="34">
          <cell r="A34" t="str">
            <v>Отсрочка</v>
          </cell>
        </row>
        <row r="35">
          <cell r="A35" t="str">
            <v>Невоеннообязанный(ая)/В отставке</v>
          </cell>
        </row>
        <row r="36">
          <cell r="A36" t="str">
            <v>Военнообязанный(ая)/Запас</v>
          </cell>
        </row>
        <row r="37">
          <cell r="A37" t="str">
            <v>Военнослужащий</v>
          </cell>
        </row>
        <row r="42">
          <cell r="A42" t="str">
            <v>Адыгея Респ</v>
          </cell>
        </row>
        <row r="43">
          <cell r="A43" t="str">
            <v>Башкортостан Респ</v>
          </cell>
        </row>
        <row r="44">
          <cell r="A44" t="str">
            <v>Бурятия Респ</v>
          </cell>
        </row>
        <row r="45">
          <cell r="A45" t="str">
            <v>Алтай Респ</v>
          </cell>
        </row>
        <row r="46">
          <cell r="A46" t="str">
            <v>Дагестан Респ</v>
          </cell>
        </row>
        <row r="47">
          <cell r="A47" t="str">
            <v>Ингушетия Респ</v>
          </cell>
        </row>
        <row r="48">
          <cell r="A48" t="str">
            <v>Кабардино-Балкарская Респ</v>
          </cell>
        </row>
        <row r="49">
          <cell r="A49" t="str">
            <v>Калмыкия Респ</v>
          </cell>
        </row>
        <row r="50">
          <cell r="A50" t="str">
            <v>Карачаево-Черкесская Респ</v>
          </cell>
        </row>
        <row r="51">
          <cell r="A51" t="str">
            <v>Карелия Респ</v>
          </cell>
        </row>
        <row r="52">
          <cell r="A52" t="str">
            <v>Коми Респ</v>
          </cell>
        </row>
        <row r="53">
          <cell r="A53" t="str">
            <v>Марий Эл Респ</v>
          </cell>
        </row>
        <row r="54">
          <cell r="A54" t="str">
            <v>Мордовия Респ</v>
          </cell>
        </row>
        <row r="55">
          <cell r="A55" t="str">
            <v>Саха /Якутия/ Респ</v>
          </cell>
        </row>
        <row r="56">
          <cell r="A56" t="str">
            <v>Северная Осетия - Алания Респ</v>
          </cell>
        </row>
        <row r="57">
          <cell r="A57" t="str">
            <v>Татарстан Респ</v>
          </cell>
        </row>
        <row r="58">
          <cell r="A58" t="str">
            <v>Тыва Респ</v>
          </cell>
        </row>
        <row r="59">
          <cell r="A59" t="str">
            <v>Удмуртская Респ</v>
          </cell>
        </row>
        <row r="60">
          <cell r="A60" t="str">
            <v>Хакасия Респ</v>
          </cell>
        </row>
        <row r="61">
          <cell r="A61" t="str">
            <v>Чеченская Респ</v>
          </cell>
        </row>
        <row r="62">
          <cell r="A62" t="str">
            <v>Чувашская - Чувашия Респ</v>
          </cell>
        </row>
        <row r="63">
          <cell r="A63" t="str">
            <v>Ненецкий АО</v>
          </cell>
        </row>
        <row r="64">
          <cell r="A64" t="str">
            <v>Ханты-Мансийский Автономный округ - Югра АО</v>
          </cell>
        </row>
        <row r="65">
          <cell r="A65" t="str">
            <v>Чукотский АО</v>
          </cell>
        </row>
        <row r="66">
          <cell r="A66" t="str">
            <v>Ямало-Ненецкий АО</v>
          </cell>
        </row>
        <row r="67">
          <cell r="A67" t="str">
            <v>Еврейская Аобл</v>
          </cell>
        </row>
        <row r="68">
          <cell r="A68" t="str">
            <v>Байконур г</v>
          </cell>
        </row>
        <row r="69">
          <cell r="A69" t="str">
            <v>Амурская обл</v>
          </cell>
        </row>
        <row r="70">
          <cell r="A70" t="str">
            <v>Архангельская обл</v>
          </cell>
        </row>
        <row r="71">
          <cell r="A71" t="str">
            <v>Астраханская обл</v>
          </cell>
        </row>
        <row r="72">
          <cell r="A72" t="str">
            <v>Белгородская обл</v>
          </cell>
        </row>
        <row r="73">
          <cell r="A73" t="str">
            <v>Брянская обл</v>
          </cell>
        </row>
        <row r="74">
          <cell r="A74" t="str">
            <v>Владимирская обл</v>
          </cell>
        </row>
        <row r="75">
          <cell r="A75" t="str">
            <v>Волгоградская обл</v>
          </cell>
        </row>
        <row r="76">
          <cell r="A76" t="str">
            <v>Вологодская обл</v>
          </cell>
        </row>
        <row r="77">
          <cell r="A77" t="str">
            <v>Воронежская обл</v>
          </cell>
        </row>
        <row r="78">
          <cell r="A78" t="str">
            <v>Ивановская обл</v>
          </cell>
        </row>
        <row r="79">
          <cell r="A79" t="str">
            <v>Иркутская обл</v>
          </cell>
        </row>
        <row r="80">
          <cell r="A80" t="str">
            <v>Калининградская обл</v>
          </cell>
        </row>
        <row r="81">
          <cell r="A81" t="str">
            <v>Калужская обл</v>
          </cell>
        </row>
        <row r="82">
          <cell r="A82" t="str">
            <v>Кемеровская обл</v>
          </cell>
        </row>
        <row r="83">
          <cell r="A83" t="str">
            <v>Кировская обл</v>
          </cell>
        </row>
        <row r="84">
          <cell r="A84" t="str">
            <v>Костромская обл</v>
          </cell>
        </row>
        <row r="85">
          <cell r="A85" t="str">
            <v>Курганская обл</v>
          </cell>
        </row>
        <row r="86">
          <cell r="A86" t="str">
            <v>Курская обл</v>
          </cell>
        </row>
        <row r="87">
          <cell r="A87" t="str">
            <v>Ленинградская обл</v>
          </cell>
        </row>
        <row r="88">
          <cell r="A88" t="str">
            <v>Липецкая обл</v>
          </cell>
        </row>
        <row r="89">
          <cell r="A89" t="str">
            <v>Магаданская обл</v>
          </cell>
        </row>
        <row r="90">
          <cell r="A90" t="str">
            <v>Московская обл</v>
          </cell>
        </row>
        <row r="91">
          <cell r="A91" t="str">
            <v>Мурманская обл</v>
          </cell>
        </row>
        <row r="92">
          <cell r="A92" t="str">
            <v>Нижегородская обл</v>
          </cell>
        </row>
        <row r="93">
          <cell r="A93" t="str">
            <v>Новгородская обл</v>
          </cell>
        </row>
        <row r="94">
          <cell r="A94" t="str">
            <v>Новосибирская обл</v>
          </cell>
        </row>
        <row r="95">
          <cell r="A95" t="str">
            <v>Омская обл</v>
          </cell>
        </row>
        <row r="96">
          <cell r="A96" t="str">
            <v>Оренбургская обл</v>
          </cell>
        </row>
        <row r="97">
          <cell r="A97" t="str">
            <v>Орловская обл</v>
          </cell>
        </row>
        <row r="98">
          <cell r="A98" t="str">
            <v>Пензенская обл</v>
          </cell>
        </row>
        <row r="99">
          <cell r="A99" t="str">
            <v>Псковская обл</v>
          </cell>
        </row>
        <row r="100">
          <cell r="A100" t="str">
            <v>Ростовская обл</v>
          </cell>
        </row>
        <row r="101">
          <cell r="A101" t="str">
            <v>Рязанская обл</v>
          </cell>
        </row>
        <row r="102">
          <cell r="A102" t="str">
            <v>Самарская обл</v>
          </cell>
        </row>
        <row r="103">
          <cell r="A103" t="str">
            <v>Саратовская обл</v>
          </cell>
        </row>
        <row r="104">
          <cell r="A104" t="str">
            <v>Сахалинская обл</v>
          </cell>
        </row>
        <row r="105">
          <cell r="A105" t="str">
            <v>Свердловская обл</v>
          </cell>
        </row>
        <row r="106">
          <cell r="A106" t="str">
            <v>Смоленская обл</v>
          </cell>
        </row>
        <row r="107">
          <cell r="A107" t="str">
            <v>Тамбовская обл</v>
          </cell>
        </row>
        <row r="108">
          <cell r="A108" t="str">
            <v>Тверская обл</v>
          </cell>
        </row>
        <row r="109">
          <cell r="A109" t="str">
            <v>Томская обл</v>
          </cell>
        </row>
        <row r="110">
          <cell r="A110" t="str">
            <v>Тульская обл</v>
          </cell>
        </row>
        <row r="111">
          <cell r="A111" t="str">
            <v>Тюменская обл</v>
          </cell>
        </row>
        <row r="112">
          <cell r="A112" t="str">
            <v>Ульяновская обл</v>
          </cell>
        </row>
        <row r="113">
          <cell r="A113" t="str">
            <v>Челябинская обл</v>
          </cell>
        </row>
        <row r="114">
          <cell r="A114" t="str">
            <v>Ярославская обл</v>
          </cell>
        </row>
        <row r="115">
          <cell r="A115" t="str">
            <v>Забайкальский край Агинский Бурятский округ</v>
          </cell>
        </row>
        <row r="116">
          <cell r="A116" t="str">
            <v>Иркутская обл Усть-Ордынский Бурятский округ</v>
          </cell>
        </row>
        <row r="117">
          <cell r="A117" t="str">
            <v>Алтайский край</v>
          </cell>
        </row>
        <row r="118">
          <cell r="A118" t="str">
            <v>Краснодарский край</v>
          </cell>
        </row>
        <row r="119">
          <cell r="A119" t="str">
            <v>Красноярский край</v>
          </cell>
        </row>
        <row r="120">
          <cell r="A120" t="str">
            <v>Приморский край</v>
          </cell>
        </row>
        <row r="121">
          <cell r="A121" t="str">
            <v>Ставропольский край</v>
          </cell>
        </row>
        <row r="122">
          <cell r="A122" t="str">
            <v>Хабаровский край</v>
          </cell>
        </row>
        <row r="123">
          <cell r="A123" t="str">
            <v>Камчатский край</v>
          </cell>
        </row>
        <row r="124">
          <cell r="A124" t="str">
            <v>Пермский край</v>
          </cell>
        </row>
        <row r="125">
          <cell r="A125" t="str">
            <v>Забайкальский край</v>
          </cell>
        </row>
        <row r="126">
          <cell r="A126" t="str">
            <v>Москва г</v>
          </cell>
        </row>
        <row r="127">
          <cell r="A127" t="str">
            <v>Санкт-Петербург г</v>
          </cell>
        </row>
        <row r="129">
          <cell r="A129" t="str">
            <v>Аренда</v>
          </cell>
        </row>
        <row r="130">
          <cell r="A130" t="str">
            <v>Собственность</v>
          </cell>
        </row>
        <row r="131">
          <cell r="A131" t="str">
            <v>Совместная/долевая собственность</v>
          </cell>
        </row>
        <row r="132">
          <cell r="A132" t="str">
            <v>Другое</v>
          </cell>
        </row>
        <row r="133">
          <cell r="A133" t="str">
            <v>Нет</v>
          </cell>
        </row>
        <row r="134">
          <cell r="A134" t="str">
            <v>Муниципальная</v>
          </cell>
        </row>
        <row r="136">
          <cell r="A136" t="str">
            <v>Отец / мать</v>
          </cell>
        </row>
        <row r="137">
          <cell r="A137" t="str">
            <v>Брат / сестра</v>
          </cell>
        </row>
        <row r="138">
          <cell r="A138" t="str">
            <v>Сын / дочь</v>
          </cell>
        </row>
        <row r="139">
          <cell r="A139" t="str">
            <v>Иное</v>
          </cell>
        </row>
        <row r="141">
          <cell r="A141" t="str">
            <v>Руководитель</v>
          </cell>
        </row>
        <row r="142">
          <cell r="A142" t="str">
            <v>Начальник среднего звена</v>
          </cell>
        </row>
        <row r="143">
          <cell r="A143" t="str">
            <v>Рядовой рабочий</v>
          </cell>
        </row>
        <row r="165">
          <cell r="A165" t="str">
            <v>До 10 соток</v>
          </cell>
        </row>
        <row r="166">
          <cell r="A166" t="str">
            <v>10 и более соток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BL525"/>
  <sheetViews>
    <sheetView tabSelected="1" zoomScaleNormal="100" zoomScaleSheetLayoutView="70" workbookViewId="0">
      <selection activeCell="B11" sqref="B11:C11"/>
    </sheetView>
  </sheetViews>
  <sheetFormatPr defaultColWidth="8.85546875" defaultRowHeight="0" customHeight="1" zeroHeight="1" x14ac:dyDescent="0.2"/>
  <cols>
    <col min="1" max="1" width="45.85546875" style="181" customWidth="1"/>
    <col min="2" max="2" width="40.140625" style="222" customWidth="1"/>
    <col min="3" max="3" width="37.85546875" style="223" customWidth="1"/>
    <col min="4" max="4" width="12" style="181" hidden="1" customWidth="1"/>
    <col min="5" max="5" width="37.85546875" style="223" customWidth="1"/>
    <col min="6" max="6" width="11.42578125" style="181" customWidth="1"/>
    <col min="7" max="7" width="8.5703125" style="77" customWidth="1"/>
    <col min="8" max="8" width="0.140625" style="77" hidden="1" customWidth="1"/>
    <col min="9" max="9" width="13.42578125" style="77" hidden="1" customWidth="1"/>
    <col min="10" max="10" width="27.7109375" style="77" hidden="1" customWidth="1"/>
    <col min="11" max="11" width="18.140625" style="77" hidden="1" customWidth="1"/>
    <col min="12" max="12" width="13.42578125" style="77" hidden="1" customWidth="1"/>
    <col min="13" max="13" width="3.5703125" style="77" hidden="1" customWidth="1"/>
    <col min="14" max="14" width="11.42578125" style="77" hidden="1" customWidth="1"/>
    <col min="15" max="15" width="35.85546875" style="77" customWidth="1"/>
    <col min="16" max="16" width="11.42578125" style="77" customWidth="1"/>
    <col min="17" max="17" width="8.85546875" style="77" customWidth="1"/>
    <col min="18" max="18" width="8" style="77" customWidth="1"/>
    <col min="19" max="28" width="8.85546875" style="385" customWidth="1"/>
    <col min="29" max="29" width="6.7109375" style="385" customWidth="1"/>
    <col min="30" max="40" width="8.85546875" style="385" customWidth="1"/>
    <col min="41" max="41" width="9" style="385" customWidth="1"/>
    <col min="42" max="42" width="8.42578125" style="385" hidden="1" customWidth="1"/>
    <col min="43" max="43" width="14" style="463" hidden="1" customWidth="1"/>
    <col min="44" max="44" width="11.28515625" style="385" customWidth="1"/>
    <col min="45" max="45" width="11.140625" style="385" customWidth="1"/>
    <col min="46" max="46" width="7" style="385" customWidth="1"/>
    <col min="47" max="47" width="10.28515625" style="385" hidden="1" customWidth="1"/>
    <col min="48" max="48" width="11.5703125" style="385" hidden="1" customWidth="1"/>
    <col min="49" max="49" width="5.5703125" style="385" hidden="1" customWidth="1"/>
    <col min="50" max="50" width="7.28515625" style="385" hidden="1" customWidth="1"/>
    <col min="51" max="51" width="5.7109375" style="385" hidden="1" customWidth="1"/>
    <col min="52" max="52" width="8.5703125" style="385" customWidth="1"/>
    <col min="53" max="53" width="10.42578125" style="385" customWidth="1"/>
    <col min="54" max="54" width="8.42578125" style="385" customWidth="1"/>
    <col min="55" max="55" width="10.42578125" style="385" customWidth="1"/>
    <col min="56" max="57" width="8.140625" style="385" customWidth="1"/>
    <col min="58" max="58" width="8.85546875" style="385" customWidth="1"/>
    <col min="59" max="59" width="9.140625" style="385" customWidth="1"/>
    <col min="60" max="60" width="7.140625" style="385" customWidth="1"/>
    <col min="61" max="61" width="7.7109375" style="385" customWidth="1"/>
    <col min="62" max="62" width="8.85546875" style="385" customWidth="1"/>
    <col min="63" max="63" width="6.28515625" style="385" customWidth="1"/>
    <col min="64" max="64" width="8.85546875" style="385"/>
    <col min="65" max="16384" width="8.85546875" style="77"/>
  </cols>
  <sheetData>
    <row r="1" spans="1:51" ht="0.75" customHeight="1" x14ac:dyDescent="0.2">
      <c r="A1" s="216"/>
      <c r="B1" s="182"/>
      <c r="C1" s="582"/>
      <c r="D1" s="216"/>
      <c r="E1" s="582"/>
    </row>
    <row r="2" spans="1:51" ht="13.5" hidden="1" customHeight="1" x14ac:dyDescent="0.2">
      <c r="A2" s="216"/>
      <c r="B2" s="182"/>
      <c r="C2" s="582"/>
      <c r="D2" s="216"/>
      <c r="E2" s="582"/>
    </row>
    <row r="3" spans="1:51" ht="15" hidden="1" customHeight="1" x14ac:dyDescent="0.2">
      <c r="A3" s="216"/>
      <c r="B3" s="182"/>
      <c r="C3" s="582"/>
      <c r="D3" s="216"/>
      <c r="E3" s="582"/>
    </row>
    <row r="4" spans="1:51" ht="17.25" hidden="1" customHeight="1" x14ac:dyDescent="0.2">
      <c r="A4" s="216"/>
      <c r="B4" s="182"/>
      <c r="C4" s="582"/>
      <c r="D4" s="216"/>
      <c r="E4" s="582"/>
    </row>
    <row r="5" spans="1:51" ht="24" customHeight="1" thickBot="1" x14ac:dyDescent="0.25">
      <c r="A5" s="583"/>
      <c r="B5" s="584"/>
      <c r="C5" s="603"/>
      <c r="D5" s="604"/>
      <c r="E5" s="604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410"/>
      <c r="T5" s="410"/>
      <c r="U5" s="410"/>
      <c r="V5" s="410"/>
      <c r="W5" s="410"/>
      <c r="X5" s="410"/>
      <c r="Y5" s="410"/>
      <c r="Z5" s="410"/>
      <c r="AA5" s="410"/>
    </row>
    <row r="6" spans="1:51" ht="56.25" customHeight="1" thickBot="1" x14ac:dyDescent="0.25">
      <c r="A6" s="605" t="s">
        <v>744</v>
      </c>
      <c r="B6" s="606"/>
      <c r="C6" s="606"/>
      <c r="D6" s="606"/>
      <c r="E6" s="607"/>
      <c r="F6" s="183"/>
      <c r="G6" s="322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410"/>
      <c r="T6" s="410"/>
      <c r="U6" s="410"/>
      <c r="V6" s="410"/>
      <c r="W6" s="410"/>
      <c r="X6" s="410"/>
      <c r="Y6" s="410"/>
      <c r="Z6" s="410"/>
      <c r="AA6" s="410"/>
      <c r="AQ6" s="464"/>
      <c r="AV6" s="385">
        <v>12</v>
      </c>
      <c r="AY6" s="418"/>
    </row>
    <row r="7" spans="1:51" ht="18" customHeight="1" x14ac:dyDescent="0.2">
      <c r="A7" s="608" t="s">
        <v>743</v>
      </c>
      <c r="B7" s="609"/>
      <c r="C7" s="609"/>
      <c r="D7" s="610"/>
      <c r="E7" s="611"/>
      <c r="F7"/>
      <c r="G7" s="322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410"/>
      <c r="T7" s="410"/>
      <c r="U7" s="410"/>
      <c r="V7" s="410"/>
      <c r="W7" s="410"/>
      <c r="X7" s="410"/>
      <c r="Y7" s="410"/>
      <c r="Z7" s="410"/>
      <c r="AA7" s="410"/>
      <c r="AP7" s="385" t="s">
        <v>609</v>
      </c>
      <c r="AQ7" s="464" t="s">
        <v>334</v>
      </c>
      <c r="AU7" s="385" t="s">
        <v>752</v>
      </c>
      <c r="AV7" s="385">
        <v>24</v>
      </c>
      <c r="AY7" s="418" t="s">
        <v>299</v>
      </c>
    </row>
    <row r="8" spans="1:51" ht="28.5" customHeight="1" x14ac:dyDescent="0.2">
      <c r="A8" s="479" t="s">
        <v>804</v>
      </c>
      <c r="B8" s="616" t="s">
        <v>837</v>
      </c>
      <c r="C8" s="617"/>
      <c r="D8" s="588"/>
      <c r="E8" s="236" t="s">
        <v>419</v>
      </c>
      <c r="F8"/>
      <c r="G8" s="322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410"/>
      <c r="T8" s="410"/>
      <c r="U8" s="410"/>
      <c r="V8" s="410"/>
      <c r="W8" s="410"/>
      <c r="X8" s="410"/>
      <c r="Y8" s="410"/>
      <c r="Z8" s="410"/>
      <c r="AA8" s="410"/>
      <c r="AP8" s="385" t="s">
        <v>608</v>
      </c>
      <c r="AQ8" s="464" t="s">
        <v>335</v>
      </c>
      <c r="AU8" s="385" t="s">
        <v>753</v>
      </c>
      <c r="AV8" s="385">
        <v>36</v>
      </c>
      <c r="AY8" s="418" t="s">
        <v>256</v>
      </c>
    </row>
    <row r="9" spans="1:51" ht="24" customHeight="1" x14ac:dyDescent="0.2">
      <c r="A9" s="475" t="s">
        <v>418</v>
      </c>
      <c r="B9" s="612" t="s">
        <v>816</v>
      </c>
      <c r="C9" s="613"/>
      <c r="D9" s="184"/>
      <c r="E9" s="236" t="s">
        <v>419</v>
      </c>
      <c r="F9" s="185"/>
      <c r="G9" s="322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410"/>
      <c r="T9" s="410"/>
      <c r="U9" s="410"/>
      <c r="V9" s="410"/>
      <c r="W9" s="410"/>
      <c r="X9" s="410"/>
      <c r="Y9" s="410"/>
      <c r="Z9" s="410"/>
      <c r="AA9" s="410"/>
      <c r="AP9" s="385" t="s">
        <v>610</v>
      </c>
      <c r="AQ9" s="464" t="s">
        <v>336</v>
      </c>
      <c r="AU9" s="385" t="s">
        <v>688</v>
      </c>
      <c r="AV9" s="385">
        <v>48</v>
      </c>
      <c r="AY9" s="418" t="s">
        <v>261</v>
      </c>
    </row>
    <row r="10" spans="1:51" ht="24.75" customHeight="1" x14ac:dyDescent="0.2">
      <c r="A10" s="475" t="s">
        <v>420</v>
      </c>
      <c r="B10" s="614"/>
      <c r="C10" s="615"/>
      <c r="D10" s="184"/>
      <c r="E10" s="237"/>
      <c r="F10" s="185"/>
      <c r="G10" s="322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410"/>
      <c r="T10" s="410"/>
      <c r="U10" s="410"/>
      <c r="V10" s="410"/>
      <c r="W10" s="410"/>
      <c r="X10" s="410"/>
      <c r="Y10" s="410"/>
      <c r="Z10" s="410"/>
      <c r="AA10" s="410"/>
      <c r="AP10" s="385" t="s">
        <v>611</v>
      </c>
      <c r="AQ10" s="464" t="s">
        <v>337</v>
      </c>
      <c r="AV10" s="385">
        <v>60</v>
      </c>
      <c r="AY10" s="418" t="s">
        <v>262</v>
      </c>
    </row>
    <row r="11" spans="1:51" ht="18" customHeight="1" x14ac:dyDescent="0.2">
      <c r="A11" s="475" t="s">
        <v>421</v>
      </c>
      <c r="B11" s="612" t="s">
        <v>838</v>
      </c>
      <c r="C11" s="613"/>
      <c r="D11" s="184"/>
      <c r="E11" s="587" t="s">
        <v>419</v>
      </c>
      <c r="F11" s="185"/>
      <c r="G11" s="322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410"/>
      <c r="T11" s="410"/>
      <c r="U11" s="410"/>
      <c r="V11" s="410"/>
      <c r="W11" s="410"/>
      <c r="X11" s="410"/>
      <c r="Y11" s="410"/>
      <c r="Z11" s="410"/>
      <c r="AA11" s="410"/>
      <c r="AQ11" s="464" t="s">
        <v>338</v>
      </c>
      <c r="AV11" s="385">
        <v>72</v>
      </c>
      <c r="AY11" s="418" t="s">
        <v>263</v>
      </c>
    </row>
    <row r="12" spans="1:51" ht="18" customHeight="1" x14ac:dyDescent="0.2">
      <c r="A12" s="475" t="s">
        <v>422</v>
      </c>
      <c r="B12" s="618" t="s">
        <v>676</v>
      </c>
      <c r="C12" s="619"/>
      <c r="D12" s="184"/>
      <c r="E12" s="587" t="s">
        <v>419</v>
      </c>
      <c r="F12" s="185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410"/>
      <c r="T12" s="410"/>
      <c r="U12" s="410"/>
      <c r="V12" s="410"/>
      <c r="W12" s="410"/>
      <c r="X12" s="410"/>
      <c r="Y12" s="410"/>
      <c r="Z12" s="410"/>
      <c r="AA12" s="410"/>
      <c r="AQ12" s="464" t="s">
        <v>339</v>
      </c>
      <c r="AV12" s="385">
        <v>84</v>
      </c>
      <c r="AY12" s="418" t="s">
        <v>264</v>
      </c>
    </row>
    <row r="13" spans="1:51" ht="18" customHeight="1" x14ac:dyDescent="0.2">
      <c r="A13" s="476" t="s">
        <v>762</v>
      </c>
      <c r="B13" s="620"/>
      <c r="C13" s="621"/>
      <c r="D13" s="184"/>
      <c r="E13" s="238"/>
      <c r="F13" s="185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410"/>
      <c r="T13" s="410"/>
      <c r="U13" s="410"/>
      <c r="V13" s="410"/>
      <c r="W13" s="410"/>
      <c r="X13" s="410"/>
      <c r="Y13" s="410"/>
      <c r="Z13" s="410"/>
      <c r="AA13" s="410"/>
      <c r="AQ13" s="464" t="s">
        <v>340</v>
      </c>
      <c r="AV13" s="385">
        <v>96</v>
      </c>
      <c r="AY13" s="418" t="s">
        <v>265</v>
      </c>
    </row>
    <row r="14" spans="1:51" ht="24.75" customHeight="1" x14ac:dyDescent="0.2">
      <c r="A14" s="476" t="s">
        <v>763</v>
      </c>
      <c r="B14" s="622"/>
      <c r="C14" s="623"/>
      <c r="D14" s="184"/>
      <c r="E14" s="236" t="s">
        <v>419</v>
      </c>
      <c r="F14" s="185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410"/>
      <c r="T14" s="410"/>
      <c r="U14" s="410"/>
      <c r="V14" s="410"/>
      <c r="W14" s="410"/>
      <c r="X14" s="410"/>
      <c r="Y14" s="410"/>
      <c r="Z14" s="410"/>
      <c r="AA14" s="410"/>
      <c r="AQ14" s="465" t="s">
        <v>341</v>
      </c>
      <c r="AV14" s="385">
        <v>108</v>
      </c>
      <c r="AY14" s="418" t="s">
        <v>128</v>
      </c>
    </row>
    <row r="15" spans="1:51" ht="27" customHeight="1" x14ac:dyDescent="0.2">
      <c r="A15" s="477" t="s">
        <v>761</v>
      </c>
      <c r="B15" s="624"/>
      <c r="C15" s="625"/>
      <c r="D15" s="226"/>
      <c r="E15" s="239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410"/>
      <c r="T15" s="410"/>
      <c r="U15" s="410"/>
      <c r="V15" s="410"/>
      <c r="W15" s="410"/>
      <c r="X15" s="410"/>
      <c r="Y15" s="410"/>
      <c r="Z15" s="410"/>
      <c r="AA15" s="410"/>
      <c r="AQ15" s="465" t="s">
        <v>342</v>
      </c>
      <c r="AV15" s="385">
        <v>120</v>
      </c>
      <c r="AY15" s="418" t="s">
        <v>266</v>
      </c>
    </row>
    <row r="16" spans="1:51" ht="42.75" customHeight="1" x14ac:dyDescent="0.2">
      <c r="A16" s="478" t="s">
        <v>423</v>
      </c>
      <c r="B16" s="626" t="s">
        <v>793</v>
      </c>
      <c r="C16" s="627"/>
      <c r="D16" s="229"/>
      <c r="E16" s="240"/>
      <c r="G16" s="321"/>
      <c r="H16" s="321"/>
      <c r="I16" s="323" t="e">
        <f>PROPER(CONCATENATE(LEFT(TRIM(J16),FIND(" ",TRIM(J16),1)),MID(TRIM(J16),FIND(" ",TRIM(J16),1)+1,1),".",MID(TRIM(J16),FIND(" ",TRIM(J16),FIND(" ",TRIM(J16),1)+1)+1,1),"."))</f>
        <v>#VALUE!</v>
      </c>
      <c r="J16" s="602" t="str">
        <f>PROPER(CONCATENATE(B21," ",B22," ",B23))</f>
        <v xml:space="preserve">  </v>
      </c>
      <c r="K16" s="602"/>
      <c r="L16" s="602"/>
      <c r="M16" s="323" t="e">
        <f>PROPER(MID(TRIM(J16),FIND(" ",TRIM(J16),1)+1,1000))</f>
        <v>#VALUE!</v>
      </c>
      <c r="N16" s="321"/>
      <c r="O16" s="321"/>
      <c r="P16" s="321"/>
      <c r="Q16" s="321"/>
      <c r="R16" s="321"/>
      <c r="S16" s="410"/>
      <c r="T16" s="410"/>
      <c r="U16" s="410"/>
      <c r="V16" s="410"/>
      <c r="W16" s="410"/>
      <c r="X16" s="410"/>
      <c r="Y16" s="410"/>
      <c r="Z16" s="410"/>
      <c r="AA16" s="410"/>
      <c r="AQ16" s="465" t="s">
        <v>343</v>
      </c>
      <c r="AV16" s="385">
        <v>132</v>
      </c>
      <c r="AY16" s="418" t="s">
        <v>267</v>
      </c>
    </row>
    <row r="17" spans="1:51" ht="28.5" customHeight="1" x14ac:dyDescent="0.2">
      <c r="A17" s="479" t="s">
        <v>645</v>
      </c>
      <c r="B17" s="593"/>
      <c r="C17" s="594"/>
      <c r="D17" s="227"/>
      <c r="E17" s="241" t="s">
        <v>419</v>
      </c>
      <c r="G17" s="321"/>
      <c r="H17" s="321"/>
      <c r="I17" s="323" t="e">
        <f>PROPER(CONCATENATE(LEFT(TRIM(J17),FIND(" ",TRIM(J17),1)),MID(TRIM(J17),FIND(" ",TRIM(J17),1)+1,1),".",MID(TRIM(J17),FIND(" ",TRIM(J17),FIND(" ",TRIM(J17),1)+1)+1,1),"."))</f>
        <v>#VALUE!</v>
      </c>
      <c r="J17" s="592" t="str">
        <f>PROPER(CONCATENATE(C21," ",C22," ",C23))</f>
        <v xml:space="preserve">  </v>
      </c>
      <c r="K17" s="592"/>
      <c r="L17" s="592"/>
      <c r="M17" s="323" t="e">
        <f>PROPER(MID(TRIM(J17),FIND(" ",TRIM(J17),1)+1,1000))</f>
        <v>#VALUE!</v>
      </c>
      <c r="N17" s="321"/>
      <c r="O17" s="321"/>
      <c r="P17" s="321"/>
      <c r="Q17" s="321"/>
      <c r="R17" s="321"/>
      <c r="S17" s="410"/>
      <c r="T17" s="410"/>
      <c r="U17" s="410"/>
      <c r="V17" s="410"/>
      <c r="W17" s="410"/>
      <c r="X17" s="410"/>
      <c r="Y17" s="410"/>
      <c r="Z17" s="410"/>
      <c r="AA17" s="410"/>
      <c r="AQ17" s="465" t="s">
        <v>344</v>
      </c>
      <c r="AV17" s="385">
        <v>144</v>
      </c>
      <c r="AY17" s="418" t="s">
        <v>297</v>
      </c>
    </row>
    <row r="18" spans="1:51" ht="36.75" customHeight="1" x14ac:dyDescent="0.2">
      <c r="A18" s="476" t="s">
        <v>764</v>
      </c>
      <c r="B18" s="595"/>
      <c r="C18" s="596"/>
      <c r="D18" s="184"/>
      <c r="E18" s="236" t="s">
        <v>419</v>
      </c>
      <c r="F18" s="185"/>
      <c r="G18" s="321"/>
      <c r="H18" s="321"/>
      <c r="I18" s="323" t="e">
        <f>PROPER(CONCATENATE(LEFT(TRIM(J18),FIND(" ",TRIM(J18),1)),MID(TRIM(J18),FIND(" ",TRIM(J18),1)+1,1),".",MID(TRIM(J18),FIND(" ",TRIM(J18),FIND(" ",TRIM(J18),1)+1)+1,1),"."))</f>
        <v>#VALUE!</v>
      </c>
      <c r="J18" s="592" t="str">
        <f>PROPER(CONCATENATE(E21," ",E22," ",E23))</f>
        <v xml:space="preserve">  </v>
      </c>
      <c r="K18" s="592"/>
      <c r="L18" s="592"/>
      <c r="M18" s="323" t="e">
        <f>PROPER(MID(TRIM(J18),FIND(" ",TRIM(J18),1)+1,1000))</f>
        <v>#VALUE!</v>
      </c>
      <c r="N18" s="321"/>
      <c r="O18" s="321"/>
      <c r="P18" s="321"/>
      <c r="Q18" s="321"/>
      <c r="R18" s="321"/>
      <c r="S18" s="410"/>
      <c r="T18" s="410"/>
      <c r="U18" s="410"/>
      <c r="V18" s="410"/>
      <c r="W18" s="410"/>
      <c r="X18" s="410"/>
      <c r="Y18" s="410"/>
      <c r="Z18" s="410"/>
      <c r="AA18" s="410"/>
      <c r="AQ18" s="465" t="s">
        <v>345</v>
      </c>
      <c r="AV18" s="385">
        <v>156</v>
      </c>
      <c r="AY18" s="418" t="s">
        <v>313</v>
      </c>
    </row>
    <row r="19" spans="1:51" ht="24.75" customHeight="1" x14ac:dyDescent="0.2">
      <c r="A19" s="475" t="s">
        <v>424</v>
      </c>
      <c r="B19" s="595"/>
      <c r="C19" s="596"/>
      <c r="D19" s="184"/>
      <c r="E19" s="236" t="s">
        <v>419</v>
      </c>
      <c r="F19" s="185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410"/>
      <c r="T19" s="410"/>
      <c r="U19" s="410"/>
      <c r="V19" s="410"/>
      <c r="W19" s="410"/>
      <c r="X19" s="410"/>
      <c r="Y19" s="410"/>
      <c r="Z19" s="410"/>
      <c r="AA19" s="410"/>
      <c r="AQ19" s="465" t="s">
        <v>346</v>
      </c>
      <c r="AV19" s="385">
        <v>168</v>
      </c>
      <c r="AY19" s="418" t="s">
        <v>298</v>
      </c>
    </row>
    <row r="20" spans="1:51" ht="27.75" customHeight="1" x14ac:dyDescent="0.2">
      <c r="A20" s="235"/>
      <c r="B20" s="486" t="s">
        <v>687</v>
      </c>
      <c r="C20" s="486" t="s">
        <v>752</v>
      </c>
      <c r="D20" s="487"/>
      <c r="E20" s="488" t="s">
        <v>753</v>
      </c>
      <c r="F20" s="185"/>
      <c r="G20" s="321"/>
      <c r="H20" s="321"/>
      <c r="I20" s="324">
        <v>1</v>
      </c>
      <c r="J20" s="323" t="str">
        <f>J16</f>
        <v xml:space="preserve">  </v>
      </c>
      <c r="K20" s="323"/>
      <c r="L20" s="323"/>
      <c r="M20" s="321"/>
      <c r="N20" s="321"/>
      <c r="O20" s="321"/>
      <c r="P20" s="321"/>
      <c r="Q20" s="321"/>
      <c r="R20" s="321"/>
      <c r="S20" s="410"/>
      <c r="T20" s="410"/>
      <c r="U20" s="410"/>
      <c r="V20" s="410"/>
      <c r="W20" s="410"/>
      <c r="X20" s="410"/>
      <c r="Y20" s="410"/>
      <c r="Z20" s="410"/>
      <c r="AA20" s="410"/>
      <c r="AQ20" s="465" t="s">
        <v>347</v>
      </c>
      <c r="AV20" s="385">
        <v>180</v>
      </c>
      <c r="AY20" s="418" t="s">
        <v>268</v>
      </c>
    </row>
    <row r="21" spans="1:51" ht="18" customHeight="1" x14ac:dyDescent="0.2">
      <c r="A21" s="386" t="s">
        <v>677</v>
      </c>
      <c r="B21" s="190"/>
      <c r="C21" s="190"/>
      <c r="D21" s="233"/>
      <c r="E21" s="191"/>
      <c r="G21" s="321"/>
      <c r="H21" s="321"/>
      <c r="I21" s="324">
        <v>2</v>
      </c>
      <c r="J21" s="323" t="str">
        <f>IF(C21="","",CONCATENATE(J16," и ",J17))</f>
        <v/>
      </c>
      <c r="K21" s="323"/>
      <c r="L21" s="323"/>
      <c r="M21" s="321"/>
      <c r="N21" s="321"/>
      <c r="O21" s="321"/>
      <c r="P21" s="321"/>
      <c r="Q21" s="321"/>
      <c r="R21" s="321"/>
      <c r="S21" s="410"/>
      <c r="T21" s="410"/>
      <c r="U21" s="410"/>
      <c r="V21" s="410"/>
      <c r="W21" s="410"/>
      <c r="X21" s="410"/>
      <c r="Y21" s="410"/>
      <c r="Z21" s="410"/>
      <c r="AA21" s="410"/>
      <c r="AQ21" s="465" t="s">
        <v>348</v>
      </c>
      <c r="AV21" s="385">
        <v>192</v>
      </c>
      <c r="AY21" s="418" t="s">
        <v>269</v>
      </c>
    </row>
    <row r="22" spans="1:51" ht="18" customHeight="1" x14ac:dyDescent="0.2">
      <c r="A22" s="386" t="s">
        <v>678</v>
      </c>
      <c r="B22" s="190"/>
      <c r="C22" s="190"/>
      <c r="D22" s="233"/>
      <c r="E22" s="191"/>
      <c r="G22" s="321"/>
      <c r="H22" s="321"/>
      <c r="I22" s="324">
        <v>3</v>
      </c>
      <c r="J22" s="323" t="str">
        <f>IF(E21="","",CONCATENATE(J16,", ",J17," и ",J18))</f>
        <v/>
      </c>
      <c r="K22" s="323"/>
      <c r="L22" s="323"/>
      <c r="M22" s="321"/>
      <c r="N22" s="321"/>
      <c r="O22" s="321"/>
      <c r="P22" s="321"/>
      <c r="Q22" s="321"/>
      <c r="R22" s="321"/>
      <c r="S22" s="410"/>
      <c r="T22" s="410"/>
      <c r="U22" s="410"/>
      <c r="V22" s="410"/>
      <c r="W22" s="410"/>
      <c r="X22" s="410"/>
      <c r="Y22" s="410"/>
      <c r="Z22" s="410"/>
      <c r="AA22" s="410"/>
      <c r="AQ22" s="465" t="s">
        <v>349</v>
      </c>
      <c r="AV22" s="385">
        <v>204</v>
      </c>
      <c r="AY22" s="418" t="s">
        <v>242</v>
      </c>
    </row>
    <row r="23" spans="1:51" ht="18" customHeight="1" x14ac:dyDescent="0.2">
      <c r="A23" s="386" t="s">
        <v>679</v>
      </c>
      <c r="B23" s="190"/>
      <c r="C23" s="190"/>
      <c r="D23" s="233"/>
      <c r="E23" s="19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410"/>
      <c r="T23" s="410"/>
      <c r="U23" s="410"/>
      <c r="V23" s="410"/>
      <c r="W23" s="410"/>
      <c r="X23" s="410"/>
      <c r="Y23" s="410"/>
      <c r="Z23" s="410"/>
      <c r="AA23" s="410"/>
      <c r="AQ23" s="465" t="s">
        <v>350</v>
      </c>
      <c r="AU23" s="385" t="s">
        <v>157</v>
      </c>
      <c r="AV23" s="385">
        <v>216</v>
      </c>
      <c r="AY23" s="418" t="s">
        <v>270</v>
      </c>
    </row>
    <row r="24" spans="1:51" ht="18" customHeight="1" x14ac:dyDescent="0.2">
      <c r="A24" s="386" t="s">
        <v>754</v>
      </c>
      <c r="B24" s="202"/>
      <c r="C24" s="202"/>
      <c r="D24" s="233"/>
      <c r="E24" s="230"/>
      <c r="G24" s="321"/>
      <c r="H24" s="321"/>
      <c r="I24" s="591" t="s">
        <v>554</v>
      </c>
      <c r="J24" s="591"/>
      <c r="K24" s="321"/>
      <c r="L24" s="321"/>
      <c r="M24" s="321"/>
      <c r="N24" s="321"/>
      <c r="O24" s="321"/>
      <c r="P24" s="321"/>
      <c r="Q24" s="321"/>
      <c r="R24" s="321"/>
      <c r="S24" s="410"/>
      <c r="T24" s="410"/>
      <c r="U24" s="410"/>
      <c r="V24" s="410"/>
      <c r="W24" s="410"/>
      <c r="X24" s="410"/>
      <c r="Y24" s="410"/>
      <c r="Z24" s="410"/>
      <c r="AA24" s="410"/>
      <c r="AQ24" s="465" t="s">
        <v>351</v>
      </c>
      <c r="AU24" s="385" t="s">
        <v>6</v>
      </c>
      <c r="AV24" s="385">
        <v>228</v>
      </c>
      <c r="AY24" s="418" t="s">
        <v>130</v>
      </c>
    </row>
    <row r="25" spans="1:51" ht="26.25" customHeight="1" x14ac:dyDescent="0.2">
      <c r="A25" s="386" t="s">
        <v>680</v>
      </c>
      <c r="B25" s="189"/>
      <c r="C25" s="190"/>
      <c r="D25" s="233"/>
      <c r="E25" s="191"/>
      <c r="G25" s="321"/>
      <c r="H25" s="321"/>
      <c r="I25" s="325">
        <v>1</v>
      </c>
      <c r="J25" s="323" t="e">
        <f>I16</f>
        <v>#VALUE!</v>
      </c>
      <c r="K25" s="321"/>
      <c r="L25" s="321"/>
      <c r="M25" s="321"/>
      <c r="N25" t="s">
        <v>558</v>
      </c>
      <c r="O25" s="321"/>
      <c r="P25" s="321"/>
      <c r="Q25" s="321"/>
      <c r="R25" s="321"/>
      <c r="S25" s="410"/>
      <c r="T25" s="410"/>
      <c r="U25" s="410"/>
      <c r="V25" s="410"/>
      <c r="W25" s="410"/>
      <c r="X25" s="410"/>
      <c r="Y25" s="410"/>
      <c r="Z25" s="410"/>
      <c r="AA25" s="410"/>
      <c r="AQ25" s="465" t="s">
        <v>352</v>
      </c>
      <c r="AV25" s="385">
        <v>240</v>
      </c>
      <c r="AY25" s="418" t="s">
        <v>271</v>
      </c>
    </row>
    <row r="26" spans="1:51" ht="18" customHeight="1" x14ac:dyDescent="0.2">
      <c r="A26" s="386" t="s">
        <v>681</v>
      </c>
      <c r="B26" s="189"/>
      <c r="C26" s="190"/>
      <c r="D26" s="233"/>
      <c r="E26" s="191"/>
      <c r="G26" s="321"/>
      <c r="H26" s="321"/>
      <c r="I26" s="325">
        <v>2</v>
      </c>
      <c r="J26" s="323" t="str">
        <f>IF(C21="","",CONCATENATE(I16," и ",I17))</f>
        <v/>
      </c>
      <c r="K26" s="340" t="e">
        <f>IF(AND(J27="",J26=""),J25,IF(J27="",J26,J27))</f>
        <v>#VALUE!</v>
      </c>
      <c r="L26" s="321"/>
      <c r="M26" s="321"/>
      <c r="N26" t="s">
        <v>559</v>
      </c>
      <c r="O26" s="321"/>
      <c r="P26" s="321"/>
      <c r="Q26" s="321"/>
      <c r="R26" s="321"/>
      <c r="S26" s="410"/>
      <c r="T26" s="410"/>
      <c r="U26" s="410"/>
      <c r="V26" s="410"/>
      <c r="W26" s="410"/>
      <c r="X26" s="410"/>
      <c r="Y26" s="410"/>
      <c r="Z26" s="410"/>
      <c r="AA26" s="410"/>
      <c r="AQ26" s="465" t="s">
        <v>353</v>
      </c>
      <c r="AV26" s="385">
        <v>252</v>
      </c>
      <c r="AY26" s="418" t="s">
        <v>244</v>
      </c>
    </row>
    <row r="27" spans="1:51" ht="18" customHeight="1" x14ac:dyDescent="0.2">
      <c r="A27" s="480" t="s">
        <v>810</v>
      </c>
      <c r="B27" s="192"/>
      <c r="C27" s="190"/>
      <c r="D27" s="242"/>
      <c r="E27" s="191"/>
      <c r="G27" s="321"/>
      <c r="H27" s="321"/>
      <c r="I27" s="325">
        <v>3</v>
      </c>
      <c r="J27" s="323" t="str">
        <f>IF(E21="","",CONCATENATE(I16,", ",I17," и ",I18))</f>
        <v/>
      </c>
      <c r="K27" s="321"/>
      <c r="L27" s="321"/>
      <c r="M27" s="321"/>
      <c r="N27" t="s">
        <v>560</v>
      </c>
      <c r="O27" s="321"/>
      <c r="P27" s="321"/>
      <c r="Q27" s="321"/>
      <c r="R27" s="321"/>
      <c r="S27" s="410"/>
      <c r="T27" s="410"/>
      <c r="U27" s="410"/>
      <c r="V27" s="410"/>
      <c r="W27" s="410"/>
      <c r="X27" s="410"/>
      <c r="Y27" s="410"/>
      <c r="Z27" s="410"/>
      <c r="AA27" s="410"/>
      <c r="AQ27" s="465" t="s">
        <v>354</v>
      </c>
      <c r="AV27" s="385">
        <v>264</v>
      </c>
      <c r="AY27" s="418" t="s">
        <v>272</v>
      </c>
    </row>
    <row r="28" spans="1:51" ht="18" customHeight="1" x14ac:dyDescent="0.2">
      <c r="A28" s="597" t="s">
        <v>683</v>
      </c>
      <c r="B28" s="598"/>
      <c r="C28" s="599"/>
      <c r="D28" s="600"/>
      <c r="E28" s="601"/>
      <c r="G28" s="321"/>
      <c r="H28" s="321"/>
      <c r="I28" s="321"/>
      <c r="J28" s="321"/>
      <c r="K28" s="321"/>
      <c r="L28" s="321"/>
      <c r="M28" s="321"/>
      <c r="N28" t="s">
        <v>561</v>
      </c>
      <c r="O28" s="321"/>
      <c r="P28" s="321"/>
      <c r="Q28" s="321"/>
      <c r="R28" s="321"/>
      <c r="S28" s="410"/>
      <c r="T28" s="410"/>
      <c r="U28" s="410"/>
      <c r="V28" s="410"/>
      <c r="W28" s="410"/>
      <c r="X28" s="410"/>
      <c r="Y28" s="410"/>
      <c r="Z28" s="410"/>
      <c r="AA28" s="410"/>
      <c r="AQ28" s="465" t="s">
        <v>355</v>
      </c>
      <c r="AV28" s="385">
        <v>276</v>
      </c>
      <c r="AY28" s="418" t="s">
        <v>273</v>
      </c>
    </row>
    <row r="29" spans="1:51" ht="18" customHeight="1" x14ac:dyDescent="0.2">
      <c r="A29" s="480" t="s">
        <v>677</v>
      </c>
      <c r="B29" s="192"/>
      <c r="C29" s="192"/>
      <c r="D29" s="232"/>
      <c r="E29" s="193"/>
      <c r="G29" s="321"/>
      <c r="H29" s="321"/>
      <c r="I29" s="591" t="e">
        <f>IF(B16=J20,J25,IF(B16=J21,J26,IF(B16=J22,J27,"")))</f>
        <v>#VALUE!</v>
      </c>
      <c r="J29" s="591"/>
      <c r="K29" s="321"/>
      <c r="L29" s="321"/>
      <c r="M29" s="321"/>
      <c r="N29" t="s">
        <v>562</v>
      </c>
      <c r="O29" s="321"/>
      <c r="P29" s="321"/>
      <c r="Q29" s="321"/>
      <c r="R29" s="321"/>
      <c r="S29" s="410"/>
      <c r="T29" s="410"/>
      <c r="U29" s="410"/>
      <c r="V29" s="410"/>
      <c r="W29" s="410"/>
      <c r="X29" s="410"/>
      <c r="Y29" s="410"/>
      <c r="Z29" s="410"/>
      <c r="AA29" s="410"/>
      <c r="AQ29" s="465" t="s">
        <v>356</v>
      </c>
      <c r="AV29" s="385">
        <v>288</v>
      </c>
      <c r="AY29" s="418" t="s">
        <v>300</v>
      </c>
    </row>
    <row r="30" spans="1:51" ht="18" customHeight="1" x14ac:dyDescent="0.2">
      <c r="A30" s="480" t="s">
        <v>682</v>
      </c>
      <c r="B30" s="192"/>
      <c r="C30" s="190"/>
      <c r="D30" s="232"/>
      <c r="E30" s="19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410"/>
      <c r="T30" s="410"/>
      <c r="U30" s="410"/>
      <c r="V30" s="410"/>
      <c r="W30" s="410"/>
      <c r="X30" s="410"/>
      <c r="Y30" s="410"/>
      <c r="Z30" s="410"/>
      <c r="AA30" s="410"/>
      <c r="AQ30" s="465" t="s">
        <v>357</v>
      </c>
      <c r="AV30" s="385">
        <v>300</v>
      </c>
      <c r="AY30" s="418" t="s">
        <v>301</v>
      </c>
    </row>
    <row r="31" spans="1:51" ht="18" customHeight="1" x14ac:dyDescent="0.2">
      <c r="A31" s="628" t="s">
        <v>684</v>
      </c>
      <c r="B31" s="629"/>
      <c r="C31" s="630"/>
      <c r="D31" s="631"/>
      <c r="E31" s="632"/>
      <c r="G31" s="321"/>
      <c r="H31" s="321"/>
      <c r="I31" s="323"/>
      <c r="J31" s="323" t="s">
        <v>554</v>
      </c>
      <c r="K31" s="321"/>
      <c r="L31" s="321"/>
      <c r="M31" s="321"/>
      <c r="N31" s="321"/>
      <c r="O31" s="321"/>
      <c r="P31" s="321"/>
      <c r="Q31" s="321"/>
      <c r="R31" s="321"/>
      <c r="S31" s="410"/>
      <c r="T31" s="410"/>
      <c r="U31" s="410"/>
      <c r="V31" s="410"/>
      <c r="W31" s="410"/>
      <c r="X31" s="410"/>
      <c r="Y31" s="410"/>
      <c r="Z31" s="410"/>
      <c r="AA31" s="410"/>
      <c r="AQ31" s="465" t="s">
        <v>358</v>
      </c>
      <c r="AV31" s="385">
        <v>312</v>
      </c>
      <c r="AY31" s="418" t="s">
        <v>274</v>
      </c>
    </row>
    <row r="32" spans="1:51" ht="18" customHeight="1" x14ac:dyDescent="0.2">
      <c r="A32" s="597" t="s">
        <v>685</v>
      </c>
      <c r="B32" s="598"/>
      <c r="C32" s="599"/>
      <c r="D32" s="600"/>
      <c r="E32" s="601"/>
      <c r="G32" s="321"/>
      <c r="H32" s="321"/>
      <c r="I32" s="324">
        <v>1</v>
      </c>
      <c r="J32" s="323" t="e">
        <f>M16</f>
        <v>#VALUE!</v>
      </c>
      <c r="K32" s="321"/>
      <c r="L32" s="321"/>
      <c r="M32" s="321"/>
      <c r="N32" s="321"/>
      <c r="O32" s="321"/>
      <c r="P32" s="321"/>
      <c r="Q32" s="321"/>
      <c r="R32" s="321"/>
      <c r="S32" s="410"/>
      <c r="T32" s="410"/>
      <c r="U32" s="410"/>
      <c r="V32" s="410"/>
      <c r="W32" s="410"/>
      <c r="X32" s="410"/>
      <c r="Y32" s="410"/>
      <c r="Z32" s="410"/>
      <c r="AA32" s="410"/>
      <c r="AQ32" s="464" t="s">
        <v>359</v>
      </c>
      <c r="AU32" s="385" t="s">
        <v>190</v>
      </c>
      <c r="AV32" s="385">
        <v>324</v>
      </c>
      <c r="AY32" s="418" t="s">
        <v>257</v>
      </c>
    </row>
    <row r="33" spans="1:51" ht="18" customHeight="1" x14ac:dyDescent="0.2">
      <c r="A33" s="475" t="s">
        <v>425</v>
      </c>
      <c r="B33" s="189"/>
      <c r="C33" s="190"/>
      <c r="D33" s="233"/>
      <c r="E33" s="191"/>
      <c r="G33" s="321"/>
      <c r="H33" s="321"/>
      <c r="I33" s="324">
        <v>2</v>
      </c>
      <c r="J33" s="323" t="str">
        <f>IF(C21="","",CONCATENATE(M16," и ",M17))</f>
        <v/>
      </c>
      <c r="K33" s="323" t="e">
        <f>IF(AND(J34="",J33=""),J32,IF(J34="",J33,J34))</f>
        <v>#VALUE!</v>
      </c>
      <c r="L33" s="321"/>
      <c r="M33" s="321"/>
      <c r="N33" s="321"/>
      <c r="O33" s="321"/>
      <c r="P33" s="321"/>
      <c r="Q33" s="321"/>
      <c r="R33" s="321"/>
      <c r="S33" s="410"/>
      <c r="T33" s="410"/>
      <c r="U33" s="410"/>
      <c r="V33" s="410"/>
      <c r="W33" s="410"/>
      <c r="X33" s="410"/>
      <c r="Y33" s="410"/>
      <c r="Z33" s="410"/>
      <c r="AA33" s="410"/>
      <c r="AQ33" s="464" t="s">
        <v>360</v>
      </c>
      <c r="AU33" s="385" t="s">
        <v>606</v>
      </c>
      <c r="AV33" s="385">
        <v>336</v>
      </c>
      <c r="AY33" s="418" t="s">
        <v>258</v>
      </c>
    </row>
    <row r="34" spans="1:51" ht="36.75" customHeight="1" x14ac:dyDescent="0.2">
      <c r="A34" s="386" t="s">
        <v>426</v>
      </c>
      <c r="B34" s="189"/>
      <c r="C34" s="190"/>
      <c r="D34" s="233"/>
      <c r="E34" s="191"/>
      <c r="G34" s="321"/>
      <c r="H34" s="321"/>
      <c r="I34" s="324">
        <v>3</v>
      </c>
      <c r="J34" s="323" t="str">
        <f>IF(E21="","",CONCATENATE(M16,", ",M17," и ",M18))</f>
        <v/>
      </c>
      <c r="K34" s="321"/>
      <c r="L34" s="321"/>
      <c r="M34" s="321"/>
      <c r="N34" s="321"/>
      <c r="O34" s="321"/>
      <c r="P34" s="321"/>
      <c r="Q34" s="321"/>
      <c r="R34" s="321"/>
      <c r="S34" s="410"/>
      <c r="T34" s="410"/>
      <c r="U34" s="410"/>
      <c r="V34" s="410"/>
      <c r="W34" s="410"/>
      <c r="X34" s="410"/>
      <c r="Y34" s="410"/>
      <c r="Z34" s="410"/>
      <c r="AA34" s="410"/>
      <c r="AQ34" s="464" t="s">
        <v>361</v>
      </c>
      <c r="AU34" s="385" t="s">
        <v>179</v>
      </c>
      <c r="AV34" s="385">
        <v>348</v>
      </c>
      <c r="AY34" s="418" t="s">
        <v>275</v>
      </c>
    </row>
    <row r="35" spans="1:51" ht="18" customHeight="1" x14ac:dyDescent="0.2">
      <c r="A35" s="386" t="s">
        <v>427</v>
      </c>
      <c r="B35" s="202"/>
      <c r="C35" s="190"/>
      <c r="D35" s="233"/>
      <c r="E35" s="191"/>
      <c r="G35" s="321"/>
      <c r="H35" s="321"/>
      <c r="I35" s="591" t="e">
        <f>IF(B16=J20,J32,IF(B16=J21,J33,IF(B16=J22,J34,"")))</f>
        <v>#VALUE!</v>
      </c>
      <c r="J35" s="591"/>
      <c r="K35" s="321"/>
      <c r="L35" s="321"/>
      <c r="M35" s="321"/>
      <c r="N35" s="321"/>
      <c r="O35" s="321"/>
      <c r="P35" s="321"/>
      <c r="Q35" s="321"/>
      <c r="R35" s="321"/>
      <c r="S35" s="410"/>
      <c r="T35" s="410"/>
      <c r="U35" s="410"/>
      <c r="V35" s="410"/>
      <c r="W35" s="410"/>
      <c r="X35" s="410"/>
      <c r="Y35" s="410"/>
      <c r="Z35" s="410"/>
      <c r="AA35" s="410"/>
      <c r="AQ35" s="464" t="s">
        <v>362</v>
      </c>
      <c r="AU35" s="385" t="s">
        <v>178</v>
      </c>
      <c r="AV35" s="385">
        <v>360</v>
      </c>
      <c r="AY35" s="418" t="s">
        <v>276</v>
      </c>
    </row>
    <row r="36" spans="1:51" ht="18" customHeight="1" x14ac:dyDescent="0.2">
      <c r="A36" s="386" t="s">
        <v>811</v>
      </c>
      <c r="B36" s="188"/>
      <c r="C36" s="186"/>
      <c r="D36" s="234"/>
      <c r="E36" s="187"/>
      <c r="G36" s="321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410"/>
      <c r="T36" s="410"/>
      <c r="U36" s="410"/>
      <c r="V36" s="410"/>
      <c r="W36" s="410"/>
      <c r="X36" s="410"/>
      <c r="Y36" s="410"/>
      <c r="Z36" s="410"/>
      <c r="AA36" s="410"/>
      <c r="AQ36" s="464" t="s">
        <v>363</v>
      </c>
      <c r="AY36" s="418" t="s">
        <v>277</v>
      </c>
    </row>
    <row r="37" spans="1:51" ht="18" customHeight="1" x14ac:dyDescent="0.2">
      <c r="A37" s="597" t="s">
        <v>428</v>
      </c>
      <c r="B37" s="598"/>
      <c r="C37" s="599"/>
      <c r="D37" s="600"/>
      <c r="E37" s="60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410"/>
      <c r="T37" s="410"/>
      <c r="U37" s="410"/>
      <c r="V37" s="410"/>
      <c r="W37" s="410"/>
      <c r="X37" s="410"/>
      <c r="Y37" s="410"/>
      <c r="Z37" s="410"/>
      <c r="AA37" s="410"/>
      <c r="AQ37" s="464" t="s">
        <v>364</v>
      </c>
      <c r="AU37" s="385" t="s">
        <v>180</v>
      </c>
      <c r="AY37" s="418" t="s">
        <v>278</v>
      </c>
    </row>
    <row r="38" spans="1:51" ht="18" customHeight="1" x14ac:dyDescent="0.2">
      <c r="A38" s="476" t="s">
        <v>425</v>
      </c>
      <c r="B38" s="195"/>
      <c r="C38" s="195"/>
      <c r="D38" s="242"/>
      <c r="E38" s="196"/>
      <c r="G38" s="321"/>
      <c r="H38" s="321"/>
      <c r="I38" s="321"/>
      <c r="J38" s="323" t="s">
        <v>774</v>
      </c>
      <c r="K38" s="321"/>
      <c r="L38" s="321"/>
      <c r="M38" s="321"/>
      <c r="N38" s="321"/>
      <c r="O38" s="321"/>
      <c r="P38" s="321"/>
      <c r="Q38" s="321"/>
      <c r="R38" s="321"/>
      <c r="S38" s="410"/>
      <c r="T38" s="410"/>
      <c r="U38" s="410"/>
      <c r="V38" s="410"/>
      <c r="W38" s="410"/>
      <c r="X38" s="410"/>
      <c r="Y38" s="410"/>
      <c r="Z38" s="410"/>
      <c r="AA38" s="410"/>
      <c r="AQ38" s="463" t="s">
        <v>573</v>
      </c>
      <c r="AU38" s="385" t="s">
        <v>181</v>
      </c>
      <c r="AY38" s="418" t="s">
        <v>279</v>
      </c>
    </row>
    <row r="39" spans="1:51" ht="18" customHeight="1" x14ac:dyDescent="0.2">
      <c r="A39" s="482" t="s">
        <v>426</v>
      </c>
      <c r="B39" s="195"/>
      <c r="C39" s="195"/>
      <c r="D39" s="242"/>
      <c r="E39" s="196"/>
      <c r="G39" s="321"/>
      <c r="H39" s="321"/>
      <c r="I39" s="321"/>
      <c r="J39" s="323" t="e">
        <f>IF(E21="",I17,CONCATENATE(I17," и ",I18))</f>
        <v>#VALUE!</v>
      </c>
      <c r="K39" s="321"/>
      <c r="L39" s="321"/>
      <c r="M39" s="321"/>
      <c r="N39" s="321"/>
      <c r="O39" s="321"/>
      <c r="P39" s="321"/>
      <c r="Q39" s="321"/>
      <c r="R39" s="321"/>
      <c r="S39" s="410"/>
      <c r="T39" s="410"/>
      <c r="U39" s="410"/>
      <c r="V39" s="410"/>
      <c r="W39" s="410"/>
      <c r="X39" s="410"/>
      <c r="Y39" s="410"/>
      <c r="Z39" s="410"/>
      <c r="AA39" s="410"/>
      <c r="AQ39" s="470" t="s">
        <v>582</v>
      </c>
      <c r="AU39" s="385" t="s">
        <v>182</v>
      </c>
      <c r="AY39" s="418" t="s">
        <v>280</v>
      </c>
    </row>
    <row r="40" spans="1:51" ht="18" customHeight="1" x14ac:dyDescent="0.2">
      <c r="A40" s="482" t="s">
        <v>429</v>
      </c>
      <c r="B40" s="197"/>
      <c r="C40" s="198"/>
      <c r="D40" s="242"/>
      <c r="E40" s="199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410"/>
      <c r="T40" s="410"/>
      <c r="U40" s="410"/>
      <c r="V40" s="410"/>
      <c r="W40" s="410"/>
      <c r="X40" s="410"/>
      <c r="Y40" s="410"/>
      <c r="Z40" s="410"/>
      <c r="AA40" s="410"/>
      <c r="AQ40" s="470" t="s">
        <v>615</v>
      </c>
      <c r="AU40" s="385" t="s">
        <v>183</v>
      </c>
      <c r="AY40" s="418" t="s">
        <v>281</v>
      </c>
    </row>
    <row r="41" spans="1:51" ht="18" customHeight="1" x14ac:dyDescent="0.2">
      <c r="A41" s="633" t="s">
        <v>593</v>
      </c>
      <c r="B41" s="598"/>
      <c r="C41" s="599"/>
      <c r="D41" s="600"/>
      <c r="E41" s="60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410"/>
      <c r="T41" s="410"/>
      <c r="U41" s="410"/>
      <c r="V41" s="410"/>
      <c r="W41" s="410"/>
      <c r="X41" s="410"/>
      <c r="Y41" s="410"/>
      <c r="Z41" s="410"/>
      <c r="AA41" s="410"/>
      <c r="AQ41" s="470" t="s">
        <v>574</v>
      </c>
      <c r="AU41" s="385" t="s">
        <v>184</v>
      </c>
      <c r="AY41" s="418" t="s">
        <v>302</v>
      </c>
    </row>
    <row r="42" spans="1:51" ht="18" customHeight="1" x14ac:dyDescent="0.2">
      <c r="A42" s="485" t="s">
        <v>425</v>
      </c>
      <c r="B42" s="404"/>
      <c r="C42" s="405"/>
      <c r="D42" s="406"/>
      <c r="E42" s="407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410"/>
      <c r="T42" s="410"/>
      <c r="U42" s="410"/>
      <c r="V42" s="410"/>
      <c r="W42" s="410"/>
      <c r="X42" s="410"/>
      <c r="Y42" s="410"/>
      <c r="Z42" s="410"/>
      <c r="AA42" s="410"/>
      <c r="AQ42" s="470" t="s">
        <v>575</v>
      </c>
      <c r="AY42" s="418" t="s">
        <v>282</v>
      </c>
    </row>
    <row r="43" spans="1:51" ht="15" customHeight="1" x14ac:dyDescent="0.2">
      <c r="A43" s="597" t="s">
        <v>430</v>
      </c>
      <c r="B43" s="598"/>
      <c r="C43" s="599"/>
      <c r="D43" s="600"/>
      <c r="E43" s="60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410"/>
      <c r="T43" s="410"/>
      <c r="U43" s="410"/>
      <c r="V43" s="410"/>
      <c r="W43" s="410"/>
      <c r="X43" s="410"/>
      <c r="Y43" s="410"/>
      <c r="Z43" s="410"/>
      <c r="AA43" s="410"/>
      <c r="AQ43" s="470" t="s">
        <v>576</v>
      </c>
      <c r="AY43" s="418" t="s">
        <v>283</v>
      </c>
    </row>
    <row r="44" spans="1:51" ht="18" customHeight="1" x14ac:dyDescent="0.2">
      <c r="A44" s="482" t="s">
        <v>431</v>
      </c>
      <c r="B44" s="195"/>
      <c r="C44" s="195"/>
      <c r="D44" s="232"/>
      <c r="E44" s="196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410"/>
      <c r="T44" s="410"/>
      <c r="U44" s="410"/>
      <c r="V44" s="410"/>
      <c r="W44" s="410"/>
      <c r="X44" s="410"/>
      <c r="Y44" s="410"/>
      <c r="Z44" s="410"/>
      <c r="AA44" s="410"/>
      <c r="AQ44" s="470" t="s">
        <v>577</v>
      </c>
      <c r="AY44" s="418" t="s">
        <v>134</v>
      </c>
    </row>
    <row r="45" spans="1:51" ht="15.75" customHeight="1" x14ac:dyDescent="0.2">
      <c r="A45" s="633" t="s">
        <v>432</v>
      </c>
      <c r="B45" s="598"/>
      <c r="C45" s="599"/>
      <c r="D45" s="600"/>
      <c r="E45" s="60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410"/>
      <c r="T45" s="410"/>
      <c r="U45" s="410"/>
      <c r="V45" s="410"/>
      <c r="W45" s="410"/>
      <c r="X45" s="410"/>
      <c r="Y45" s="410"/>
      <c r="Z45" s="410"/>
      <c r="AA45" s="410"/>
      <c r="AQ45" s="470" t="s">
        <v>578</v>
      </c>
      <c r="AU45" s="385" t="s">
        <v>185</v>
      </c>
      <c r="AY45" s="418" t="s">
        <v>284</v>
      </c>
    </row>
    <row r="46" spans="1:51" ht="18" customHeight="1" x14ac:dyDescent="0.2">
      <c r="A46" s="482" t="s">
        <v>431</v>
      </c>
      <c r="B46" s="195"/>
      <c r="C46" s="195"/>
      <c r="D46" s="242"/>
      <c r="E46" s="196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410"/>
      <c r="T46" s="410"/>
      <c r="U46" s="410"/>
      <c r="V46" s="410"/>
      <c r="W46" s="410"/>
      <c r="X46" s="410"/>
      <c r="Y46" s="410"/>
      <c r="Z46" s="410"/>
      <c r="AA46" s="410"/>
      <c r="AQ46" s="471" t="s">
        <v>579</v>
      </c>
      <c r="AU46" s="385" t="s">
        <v>186</v>
      </c>
      <c r="AY46" s="418" t="s">
        <v>133</v>
      </c>
    </row>
    <row r="47" spans="1:51" ht="15" customHeight="1" x14ac:dyDescent="0.2">
      <c r="A47" s="628" t="s">
        <v>433</v>
      </c>
      <c r="B47" s="629"/>
      <c r="C47" s="629"/>
      <c r="D47" s="631"/>
      <c r="E47" s="632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410"/>
      <c r="T47" s="410"/>
      <c r="U47" s="410"/>
      <c r="V47" s="410"/>
      <c r="W47" s="410"/>
      <c r="X47" s="410"/>
      <c r="Y47" s="410"/>
      <c r="Z47" s="410"/>
      <c r="AA47" s="410"/>
      <c r="AQ47" s="463" t="s">
        <v>580</v>
      </c>
      <c r="AU47" s="385" t="s">
        <v>187</v>
      </c>
      <c r="AY47" s="418" t="s">
        <v>285</v>
      </c>
    </row>
    <row r="48" spans="1:51" ht="18" customHeight="1" x14ac:dyDescent="0.2">
      <c r="A48" s="481" t="s">
        <v>434</v>
      </c>
      <c r="B48" s="195"/>
      <c r="C48" s="195"/>
      <c r="D48" s="242"/>
      <c r="E48" s="196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410"/>
      <c r="T48" s="410"/>
      <c r="U48" s="410"/>
      <c r="V48" s="410"/>
      <c r="W48" s="410"/>
      <c r="X48" s="410"/>
      <c r="Y48" s="410"/>
      <c r="Z48" s="410"/>
      <c r="AA48" s="410"/>
      <c r="AQ48" s="463" t="s">
        <v>581</v>
      </c>
      <c r="AU48" s="385" t="s">
        <v>164</v>
      </c>
      <c r="AY48" s="418" t="s">
        <v>286</v>
      </c>
    </row>
    <row r="49" spans="1:51" ht="18" customHeight="1" x14ac:dyDescent="0.2">
      <c r="A49" s="482" t="s">
        <v>176</v>
      </c>
      <c r="B49" s="195"/>
      <c r="C49" s="195"/>
      <c r="D49" s="242"/>
      <c r="E49" s="196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410"/>
      <c r="T49" s="410"/>
      <c r="U49" s="410"/>
      <c r="V49" s="410"/>
      <c r="W49" s="410"/>
      <c r="X49" s="410"/>
      <c r="Y49" s="410"/>
      <c r="Z49" s="410"/>
      <c r="AA49" s="410"/>
      <c r="AQ49" s="463" t="s">
        <v>583</v>
      </c>
      <c r="AU49" s="385" t="s">
        <v>188</v>
      </c>
      <c r="AY49" s="418" t="s">
        <v>289</v>
      </c>
    </row>
    <row r="50" spans="1:51" ht="12.75" customHeight="1" x14ac:dyDescent="0.2">
      <c r="A50" s="628" t="s">
        <v>24</v>
      </c>
      <c r="B50" s="629"/>
      <c r="C50" s="630"/>
      <c r="D50" s="631"/>
      <c r="E50" s="632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410"/>
      <c r="T50" s="410"/>
      <c r="U50" s="410"/>
      <c r="V50" s="410"/>
      <c r="W50" s="410"/>
      <c r="X50" s="410"/>
      <c r="Y50" s="410"/>
      <c r="Z50" s="410"/>
      <c r="AA50" s="410"/>
      <c r="AQ50" s="463" t="s">
        <v>584</v>
      </c>
      <c r="AU50" s="385" t="s">
        <v>189</v>
      </c>
      <c r="AY50" s="418" t="s">
        <v>647</v>
      </c>
    </row>
    <row r="51" spans="1:51" ht="18" customHeight="1" x14ac:dyDescent="0.2">
      <c r="A51" s="482" t="s">
        <v>435</v>
      </c>
      <c r="B51" s="206"/>
      <c r="C51" s="203"/>
      <c r="D51" s="243"/>
      <c r="E51" s="204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410"/>
      <c r="T51" s="410"/>
      <c r="U51" s="410"/>
      <c r="V51" s="410"/>
      <c r="W51" s="410"/>
      <c r="X51" s="410"/>
      <c r="Y51" s="410"/>
      <c r="Z51" s="410"/>
      <c r="AA51" s="410"/>
      <c r="AQ51" s="463" t="s">
        <v>665</v>
      </c>
      <c r="AY51" s="418" t="s">
        <v>236</v>
      </c>
    </row>
    <row r="52" spans="1:51" ht="18" customHeight="1" x14ac:dyDescent="0.2">
      <c r="A52" s="482" t="s">
        <v>436</v>
      </c>
      <c r="B52" s="192"/>
      <c r="C52" s="198"/>
      <c r="D52" s="242"/>
      <c r="E52" s="199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410"/>
      <c r="T52" s="410"/>
      <c r="U52" s="410"/>
      <c r="V52" s="410"/>
      <c r="W52" s="410"/>
      <c r="X52" s="410"/>
      <c r="Y52" s="410"/>
      <c r="Z52" s="410"/>
      <c r="AA52" s="410"/>
      <c r="AQ52" s="463" t="s">
        <v>585</v>
      </c>
      <c r="AU52" s="385" t="s">
        <v>45</v>
      </c>
      <c r="AY52" s="418" t="s">
        <v>239</v>
      </c>
    </row>
    <row r="53" spans="1:51" ht="21.75" customHeight="1" x14ac:dyDescent="0.2">
      <c r="A53" s="482" t="s">
        <v>437</v>
      </c>
      <c r="B53" s="200"/>
      <c r="C53" s="198"/>
      <c r="D53" s="242"/>
      <c r="E53" s="199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410"/>
      <c r="T53" s="410"/>
      <c r="U53" s="410"/>
      <c r="V53" s="410"/>
      <c r="W53" s="410"/>
      <c r="X53" s="410"/>
      <c r="Y53" s="410"/>
      <c r="Z53" s="410"/>
      <c r="AA53" s="410"/>
      <c r="AQ53" s="463" t="s">
        <v>586</v>
      </c>
      <c r="AU53" s="385" t="s">
        <v>44</v>
      </c>
      <c r="AY53" s="418" t="s">
        <v>237</v>
      </c>
    </row>
    <row r="54" spans="1:51" ht="18" customHeight="1" x14ac:dyDescent="0.2">
      <c r="A54" s="628" t="s">
        <v>438</v>
      </c>
      <c r="B54" s="629"/>
      <c r="C54" s="630"/>
      <c r="D54" s="631"/>
      <c r="E54" s="632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410"/>
      <c r="T54" s="410"/>
      <c r="U54" s="410"/>
      <c r="V54" s="410"/>
      <c r="W54" s="410"/>
      <c r="X54" s="410"/>
      <c r="Y54" s="410"/>
      <c r="Z54" s="410"/>
      <c r="AA54" s="410"/>
      <c r="AQ54" s="463" t="s">
        <v>587</v>
      </c>
      <c r="AY54" s="418" t="s">
        <v>238</v>
      </c>
    </row>
    <row r="55" spans="1:51" ht="18" customHeight="1" x14ac:dyDescent="0.2">
      <c r="A55" s="475" t="s">
        <v>439</v>
      </c>
      <c r="B55" s="189"/>
      <c r="C55" s="189"/>
      <c r="D55" s="233"/>
      <c r="E55" s="201"/>
      <c r="F55" s="185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410"/>
      <c r="T55" s="410"/>
      <c r="U55" s="410"/>
      <c r="V55" s="410"/>
      <c r="W55" s="410"/>
      <c r="X55" s="410"/>
      <c r="Y55" s="410"/>
      <c r="Z55" s="410"/>
      <c r="AA55" s="410"/>
      <c r="AQ55" s="463" t="s">
        <v>589</v>
      </c>
      <c r="AU55" s="385" t="s">
        <v>440</v>
      </c>
      <c r="AY55" s="418" t="s">
        <v>240</v>
      </c>
    </row>
    <row r="56" spans="1:51" ht="18" customHeight="1" x14ac:dyDescent="0.2">
      <c r="A56" s="475" t="s">
        <v>624</v>
      </c>
      <c r="B56" s="190"/>
      <c r="C56" s="190"/>
      <c r="D56" s="233"/>
      <c r="E56" s="191"/>
      <c r="F56" s="185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410"/>
      <c r="T56" s="410"/>
      <c r="U56" s="410"/>
      <c r="V56" s="410"/>
      <c r="W56" s="410"/>
      <c r="X56" s="410"/>
      <c r="Y56" s="410"/>
      <c r="Z56" s="410"/>
      <c r="AA56" s="410"/>
      <c r="AQ56" s="463" t="s">
        <v>591</v>
      </c>
      <c r="AU56" s="385" t="s">
        <v>441</v>
      </c>
      <c r="AY56" s="418" t="s">
        <v>241</v>
      </c>
    </row>
    <row r="57" spans="1:51" ht="18" customHeight="1" x14ac:dyDescent="0.2">
      <c r="A57" s="475" t="s">
        <v>442</v>
      </c>
      <c r="B57" s="190"/>
      <c r="C57" s="190"/>
      <c r="D57" s="233"/>
      <c r="E57" s="19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410"/>
      <c r="T57" s="410"/>
      <c r="U57" s="410"/>
      <c r="V57" s="410"/>
      <c r="W57" s="410"/>
      <c r="X57" s="410"/>
      <c r="Y57" s="410"/>
      <c r="Z57" s="410"/>
      <c r="AA57" s="410"/>
      <c r="AQ57" s="463" t="s">
        <v>592</v>
      </c>
      <c r="AU57" s="385" t="s">
        <v>625</v>
      </c>
      <c r="AY57" s="418" t="s">
        <v>243</v>
      </c>
    </row>
    <row r="58" spans="1:51" ht="18" customHeight="1" x14ac:dyDescent="0.2">
      <c r="A58" s="386" t="s">
        <v>443</v>
      </c>
      <c r="B58" s="190"/>
      <c r="C58" s="190"/>
      <c r="D58" s="233"/>
      <c r="E58" s="190"/>
      <c r="G58" s="321"/>
      <c r="H58" s="321"/>
      <c r="I58" s="321"/>
      <c r="J58" t="s">
        <v>563</v>
      </c>
      <c r="K58" s="321"/>
      <c r="L58" s="321"/>
      <c r="M58" s="321"/>
      <c r="N58" s="321"/>
      <c r="O58" s="321"/>
      <c r="P58" s="321"/>
      <c r="Q58" s="321"/>
      <c r="R58" s="321"/>
      <c r="S58" s="410"/>
      <c r="T58" s="410"/>
      <c r="U58" s="410"/>
      <c r="V58" s="410"/>
      <c r="W58" s="410"/>
      <c r="X58" s="410"/>
      <c r="Y58" s="410"/>
      <c r="Z58" s="410"/>
      <c r="AA58" s="410"/>
      <c r="AQ58" s="463" t="s">
        <v>616</v>
      </c>
      <c r="AY58" s="418" t="s">
        <v>245</v>
      </c>
    </row>
    <row r="59" spans="1:51" ht="18" customHeight="1" x14ac:dyDescent="0.2">
      <c r="A59" s="386" t="s">
        <v>444</v>
      </c>
      <c r="B59" s="190"/>
      <c r="C59" s="190"/>
      <c r="D59" s="233"/>
      <c r="E59" s="190"/>
      <c r="G59" s="321"/>
      <c r="H59" s="321"/>
      <c r="I59" s="321"/>
      <c r="J59" t="s">
        <v>564</v>
      </c>
      <c r="K59" s="321"/>
      <c r="L59" s="321"/>
      <c r="M59" s="321"/>
      <c r="N59" s="321"/>
      <c r="O59" s="321"/>
      <c r="P59" s="321"/>
      <c r="Q59" s="321"/>
      <c r="R59" s="321"/>
      <c r="S59" s="410"/>
      <c r="T59" s="410"/>
      <c r="U59" s="410"/>
      <c r="V59" s="410"/>
      <c r="W59" s="410"/>
      <c r="X59" s="410"/>
      <c r="Y59" s="410"/>
      <c r="Z59" s="410"/>
      <c r="AA59" s="410"/>
      <c r="AQ59" s="463" t="s">
        <v>617</v>
      </c>
      <c r="AY59" s="418" t="s">
        <v>246</v>
      </c>
    </row>
    <row r="60" spans="1:51" ht="18" customHeight="1" x14ac:dyDescent="0.2">
      <c r="A60" s="386" t="s">
        <v>445</v>
      </c>
      <c r="B60" s="190"/>
      <c r="C60" s="190"/>
      <c r="D60" s="233"/>
      <c r="E60" s="190"/>
      <c r="G60" s="321"/>
      <c r="H60" s="321"/>
      <c r="I60" s="321"/>
      <c r="J60" t="s">
        <v>565</v>
      </c>
      <c r="K60" s="321"/>
      <c r="L60" s="321"/>
      <c r="M60" s="321"/>
      <c r="N60" s="321"/>
      <c r="O60" s="321"/>
      <c r="P60" s="321"/>
      <c r="Q60" s="321"/>
      <c r="R60" s="321"/>
      <c r="S60" s="410"/>
      <c r="T60" s="410"/>
      <c r="U60" s="410"/>
      <c r="V60" s="410"/>
      <c r="W60" s="410"/>
      <c r="X60" s="410"/>
      <c r="Y60" s="410"/>
      <c r="Z60" s="410"/>
      <c r="AA60" s="410"/>
      <c r="AQ60" s="463" t="s">
        <v>618</v>
      </c>
      <c r="AY60" s="418" t="s">
        <v>247</v>
      </c>
    </row>
    <row r="61" spans="1:51" ht="18" customHeight="1" x14ac:dyDescent="0.2">
      <c r="A61" s="386" t="s">
        <v>446</v>
      </c>
      <c r="B61" s="190"/>
      <c r="C61" s="190"/>
      <c r="D61" s="233"/>
      <c r="E61" s="190"/>
      <c r="G61" s="321"/>
      <c r="H61" s="321"/>
      <c r="I61" s="321"/>
      <c r="J61" t="s">
        <v>566</v>
      </c>
      <c r="K61" s="321"/>
      <c r="L61" s="321"/>
      <c r="M61" s="321"/>
      <c r="N61" s="321"/>
      <c r="O61" s="321"/>
      <c r="P61" s="321"/>
      <c r="Q61" s="321"/>
      <c r="R61" s="321"/>
      <c r="S61" s="410"/>
      <c r="T61" s="410"/>
      <c r="U61" s="410"/>
      <c r="V61" s="410"/>
      <c r="W61" s="410"/>
      <c r="X61" s="410"/>
      <c r="Y61" s="410"/>
      <c r="Z61" s="410"/>
      <c r="AA61" s="410"/>
      <c r="AQ61" s="463" t="s">
        <v>619</v>
      </c>
      <c r="AY61" s="418" t="s">
        <v>248</v>
      </c>
    </row>
    <row r="62" spans="1:51" ht="18" customHeight="1" x14ac:dyDescent="0.2">
      <c r="A62" s="386" t="s">
        <v>447</v>
      </c>
      <c r="B62" s="190"/>
      <c r="C62" s="190"/>
      <c r="D62" s="233"/>
      <c r="E62" s="190"/>
      <c r="G62" s="321"/>
      <c r="H62" s="321"/>
      <c r="I62" s="321"/>
      <c r="J62" t="s">
        <v>567</v>
      </c>
      <c r="K62" s="321"/>
      <c r="L62" s="321"/>
      <c r="M62" s="321"/>
      <c r="N62" s="321"/>
      <c r="O62" s="321"/>
      <c r="P62" s="321"/>
      <c r="Q62" s="321"/>
      <c r="R62" s="321"/>
      <c r="S62" s="410"/>
      <c r="T62" s="410"/>
      <c r="U62" s="410"/>
      <c r="V62" s="410"/>
      <c r="W62" s="410"/>
      <c r="X62" s="410"/>
      <c r="Y62" s="410"/>
      <c r="Z62" s="410"/>
      <c r="AA62" s="410"/>
      <c r="AQ62" s="463" t="s">
        <v>620</v>
      </c>
      <c r="AY62" s="418" t="s">
        <v>249</v>
      </c>
    </row>
    <row r="63" spans="1:51" ht="18" customHeight="1" x14ac:dyDescent="0.2">
      <c r="A63" s="386" t="s">
        <v>448</v>
      </c>
      <c r="B63" s="190"/>
      <c r="C63" s="190"/>
      <c r="D63" s="233"/>
      <c r="E63" s="190"/>
      <c r="G63" s="321"/>
      <c r="H63" s="321"/>
      <c r="I63" s="321"/>
      <c r="J63" t="s">
        <v>568</v>
      </c>
      <c r="K63" s="321"/>
      <c r="L63" s="321"/>
      <c r="M63" s="321"/>
      <c r="N63" s="321"/>
      <c r="O63" s="321"/>
      <c r="P63" s="321"/>
      <c r="Q63" s="321"/>
      <c r="R63" s="321"/>
      <c r="S63" s="410"/>
      <c r="T63" s="410"/>
      <c r="U63" s="410"/>
      <c r="V63" s="410"/>
      <c r="W63" s="410"/>
      <c r="X63" s="410"/>
      <c r="Y63" s="410"/>
      <c r="Z63" s="410"/>
      <c r="AA63" s="410"/>
      <c r="AQ63" s="463" t="s">
        <v>621</v>
      </c>
      <c r="AY63" s="418" t="s">
        <v>250</v>
      </c>
    </row>
    <row r="64" spans="1:51" ht="18" customHeight="1" x14ac:dyDescent="0.2">
      <c r="A64" s="386" t="s">
        <v>155</v>
      </c>
      <c r="B64" s="190"/>
      <c r="C64" s="190"/>
      <c r="D64" s="233"/>
      <c r="E64" s="190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410"/>
      <c r="T64" s="410"/>
      <c r="U64" s="410"/>
      <c r="V64" s="410"/>
      <c r="W64" s="410"/>
      <c r="X64" s="410"/>
      <c r="Y64" s="410"/>
      <c r="Z64" s="410"/>
      <c r="AA64" s="410"/>
      <c r="AQ64" s="463" t="s">
        <v>622</v>
      </c>
      <c r="AY64" s="418" t="s">
        <v>251</v>
      </c>
    </row>
    <row r="65" spans="1:51" ht="18" customHeight="1" x14ac:dyDescent="0.2">
      <c r="A65" s="386" t="s">
        <v>449</v>
      </c>
      <c r="B65" s="202"/>
      <c r="C65" s="189"/>
      <c r="D65" s="233"/>
      <c r="E65" s="20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410"/>
      <c r="T65" s="410"/>
      <c r="U65" s="410"/>
      <c r="V65" s="410"/>
      <c r="W65" s="410"/>
      <c r="X65" s="410"/>
      <c r="Y65" s="410"/>
      <c r="Z65" s="410"/>
      <c r="AA65" s="410"/>
      <c r="AQ65" s="463" t="s">
        <v>623</v>
      </c>
      <c r="AY65" s="418" t="s">
        <v>252</v>
      </c>
    </row>
    <row r="66" spans="1:51" ht="18" customHeight="1" x14ac:dyDescent="0.2">
      <c r="A66" s="386" t="s">
        <v>450</v>
      </c>
      <c r="B66" s="189"/>
      <c r="C66" s="189"/>
      <c r="D66" s="233"/>
      <c r="E66" s="20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410"/>
      <c r="T66" s="410"/>
      <c r="U66" s="410"/>
      <c r="V66" s="410"/>
      <c r="W66" s="410"/>
      <c r="X66" s="410"/>
      <c r="Y66" s="410"/>
      <c r="Z66" s="410"/>
      <c r="AA66" s="410"/>
      <c r="AQ66" s="463" t="s">
        <v>590</v>
      </c>
      <c r="AY66" s="418" t="s">
        <v>253</v>
      </c>
    </row>
    <row r="67" spans="1:51" ht="18" customHeight="1" x14ac:dyDescent="0.2">
      <c r="A67" s="628" t="s">
        <v>451</v>
      </c>
      <c r="B67" s="629"/>
      <c r="C67" s="630"/>
      <c r="D67" s="631"/>
      <c r="E67" s="632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410"/>
      <c r="T67" s="410"/>
      <c r="U67" s="410"/>
      <c r="V67" s="410"/>
      <c r="W67" s="410"/>
      <c r="X67" s="410"/>
      <c r="Y67" s="410"/>
      <c r="Z67" s="410"/>
      <c r="AA67" s="410"/>
      <c r="AQ67" s="463" t="s">
        <v>646</v>
      </c>
      <c r="AY67" s="418" t="s">
        <v>308</v>
      </c>
    </row>
    <row r="68" spans="1:51" ht="27.75" customHeight="1" x14ac:dyDescent="0.2">
      <c r="A68" s="484" t="s">
        <v>452</v>
      </c>
      <c r="B68" s="389"/>
      <c r="C68" s="389"/>
      <c r="D68" s="390"/>
      <c r="E68" s="39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Q68" s="321"/>
      <c r="R68" s="321"/>
      <c r="S68" s="410"/>
      <c r="T68" s="410"/>
      <c r="U68" s="410"/>
      <c r="V68" s="410"/>
      <c r="W68" s="410"/>
      <c r="X68" s="410"/>
      <c r="Y68" s="410"/>
      <c r="Z68" s="410"/>
      <c r="AA68" s="410"/>
      <c r="AQ68" s="463" t="s">
        <v>666</v>
      </c>
      <c r="AY68" s="418" t="s">
        <v>132</v>
      </c>
    </row>
    <row r="69" spans="1:51" ht="18" customHeight="1" x14ac:dyDescent="0.2">
      <c r="A69" s="475" t="s">
        <v>624</v>
      </c>
      <c r="B69" s="198"/>
      <c r="C69" s="198"/>
      <c r="D69" s="242"/>
      <c r="E69" s="199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410"/>
      <c r="T69" s="410"/>
      <c r="U69" s="410"/>
      <c r="V69" s="410"/>
      <c r="W69" s="410"/>
      <c r="X69" s="410"/>
      <c r="Y69" s="410"/>
      <c r="Z69" s="410"/>
      <c r="AA69" s="410"/>
      <c r="AQ69" s="463" t="s">
        <v>667</v>
      </c>
      <c r="AY69" s="418" t="s">
        <v>307</v>
      </c>
    </row>
    <row r="70" spans="1:51" ht="18" customHeight="1" x14ac:dyDescent="0.2">
      <c r="A70" s="476" t="s">
        <v>442</v>
      </c>
      <c r="B70" s="198"/>
      <c r="C70" s="198"/>
      <c r="D70" s="242"/>
      <c r="E70" s="199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410"/>
      <c r="T70" s="410"/>
      <c r="U70" s="410"/>
      <c r="V70" s="410"/>
      <c r="W70" s="410"/>
      <c r="X70" s="410"/>
      <c r="Y70" s="410"/>
      <c r="Z70" s="410"/>
      <c r="AA70" s="410"/>
      <c r="AQ70" s="463" t="s">
        <v>668</v>
      </c>
      <c r="AY70" s="418" t="s">
        <v>290</v>
      </c>
    </row>
    <row r="71" spans="1:51" ht="18" customHeight="1" x14ac:dyDescent="0.2">
      <c r="A71" s="482" t="s">
        <v>443</v>
      </c>
      <c r="B71" s="198"/>
      <c r="C71" s="190"/>
      <c r="D71" s="242"/>
      <c r="E71" s="199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410"/>
      <c r="T71" s="410"/>
      <c r="U71" s="410"/>
      <c r="V71" s="410"/>
      <c r="W71" s="410"/>
      <c r="X71" s="410"/>
      <c r="Y71" s="410"/>
      <c r="Z71" s="410"/>
      <c r="AA71" s="410"/>
      <c r="AQ71" s="463" t="s">
        <v>669</v>
      </c>
      <c r="AY71" s="418" t="s">
        <v>291</v>
      </c>
    </row>
    <row r="72" spans="1:51" ht="18" customHeight="1" x14ac:dyDescent="0.2">
      <c r="A72" s="482" t="s">
        <v>444</v>
      </c>
      <c r="B72" s="198"/>
      <c r="C72" s="190"/>
      <c r="D72" s="242"/>
      <c r="E72" s="199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410"/>
      <c r="T72" s="410"/>
      <c r="U72" s="410"/>
      <c r="V72" s="410"/>
      <c r="W72" s="410"/>
      <c r="X72" s="410"/>
      <c r="Y72" s="410"/>
      <c r="Z72" s="410"/>
      <c r="AA72" s="410"/>
      <c r="AQ72" s="463" t="s">
        <v>670</v>
      </c>
      <c r="AY72" s="418" t="s">
        <v>309</v>
      </c>
    </row>
    <row r="73" spans="1:51" ht="18" customHeight="1" x14ac:dyDescent="0.2">
      <c r="A73" s="482" t="s">
        <v>445</v>
      </c>
      <c r="B73" s="198"/>
      <c r="C73" s="190"/>
      <c r="D73" s="242"/>
      <c r="E73" s="199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410"/>
      <c r="T73" s="410"/>
      <c r="U73" s="410"/>
      <c r="V73" s="410"/>
      <c r="W73" s="410"/>
      <c r="X73" s="410"/>
      <c r="Y73" s="410"/>
      <c r="Z73" s="410"/>
      <c r="AA73" s="410"/>
      <c r="AQ73" s="463" t="s">
        <v>674</v>
      </c>
      <c r="AY73" s="418" t="s">
        <v>131</v>
      </c>
    </row>
    <row r="74" spans="1:51" ht="18" customHeight="1" x14ac:dyDescent="0.2">
      <c r="A74" s="482" t="s">
        <v>446</v>
      </c>
      <c r="B74" s="198"/>
      <c r="C74" s="190"/>
      <c r="D74" s="242"/>
      <c r="E74" s="199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410"/>
      <c r="T74" s="410"/>
      <c r="U74" s="410"/>
      <c r="V74" s="410"/>
      <c r="W74" s="410"/>
      <c r="X74" s="410"/>
      <c r="Y74" s="410"/>
      <c r="Z74" s="410"/>
      <c r="AA74" s="410"/>
      <c r="AQ74" s="463" t="s">
        <v>671</v>
      </c>
      <c r="AY74" s="418" t="s">
        <v>259</v>
      </c>
    </row>
    <row r="75" spans="1:51" ht="18" customHeight="1" x14ac:dyDescent="0.2">
      <c r="A75" s="482" t="s">
        <v>447</v>
      </c>
      <c r="B75" s="198"/>
      <c r="C75" s="190"/>
      <c r="D75" s="242"/>
      <c r="E75" s="199"/>
      <c r="G75" s="321"/>
      <c r="H75" s="321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410"/>
      <c r="T75" s="410"/>
      <c r="U75" s="410"/>
      <c r="V75" s="410"/>
      <c r="W75" s="410"/>
      <c r="X75" s="410"/>
      <c r="Y75" s="410"/>
      <c r="Z75" s="410"/>
      <c r="AA75" s="410"/>
      <c r="AQ75" s="463" t="s">
        <v>675</v>
      </c>
      <c r="AY75" s="418" t="s">
        <v>303</v>
      </c>
    </row>
    <row r="76" spans="1:51" ht="18" customHeight="1" x14ac:dyDescent="0.2">
      <c r="A76" s="482" t="s">
        <v>448</v>
      </c>
      <c r="B76" s="198"/>
      <c r="C76" s="190"/>
      <c r="D76" s="242"/>
      <c r="E76" s="199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410"/>
      <c r="T76" s="410"/>
      <c r="U76" s="410"/>
      <c r="V76" s="410"/>
      <c r="W76" s="410"/>
      <c r="X76" s="410"/>
      <c r="Y76" s="410"/>
      <c r="Z76" s="410"/>
      <c r="AA76" s="410"/>
      <c r="AQ76" s="463" t="s">
        <v>690</v>
      </c>
      <c r="AY76" s="418" t="s">
        <v>287</v>
      </c>
    </row>
    <row r="77" spans="1:51" ht="18" customHeight="1" x14ac:dyDescent="0.2">
      <c r="A77" s="482" t="s">
        <v>155</v>
      </c>
      <c r="B77" s="198"/>
      <c r="C77" s="190"/>
      <c r="D77" s="242"/>
      <c r="E77" s="199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410"/>
      <c r="T77" s="410"/>
      <c r="U77" s="410"/>
      <c r="V77" s="410"/>
      <c r="W77" s="410"/>
      <c r="X77" s="410"/>
      <c r="Y77" s="410"/>
      <c r="Z77" s="410"/>
      <c r="AA77" s="410"/>
      <c r="AQ77" s="463" t="s">
        <v>726</v>
      </c>
      <c r="AY77" s="418" t="s">
        <v>288</v>
      </c>
    </row>
    <row r="78" spans="1:51" ht="18" customHeight="1" x14ac:dyDescent="0.2">
      <c r="A78" s="482" t="s">
        <v>453</v>
      </c>
      <c r="B78" s="192"/>
      <c r="C78" s="195"/>
      <c r="D78" s="242"/>
      <c r="E78" s="196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410"/>
      <c r="T78" s="410"/>
      <c r="U78" s="410"/>
      <c r="V78" s="410"/>
      <c r="W78" s="410"/>
      <c r="X78" s="410"/>
      <c r="Y78" s="410"/>
      <c r="Z78" s="410"/>
      <c r="AA78" s="410"/>
      <c r="AQ78" s="463" t="s">
        <v>797</v>
      </c>
      <c r="AY78" s="418" t="s">
        <v>292</v>
      </c>
    </row>
    <row r="79" spans="1:51" ht="18" customHeight="1" x14ac:dyDescent="0.2">
      <c r="A79" s="482" t="s">
        <v>454</v>
      </c>
      <c r="B79" s="192"/>
      <c r="C79" s="198"/>
      <c r="D79" s="242"/>
      <c r="E79" s="199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410"/>
      <c r="T79" s="410"/>
      <c r="U79" s="410"/>
      <c r="V79" s="410"/>
      <c r="W79" s="410"/>
      <c r="X79" s="410"/>
      <c r="Y79" s="410"/>
      <c r="Z79" s="410"/>
      <c r="AA79" s="410"/>
      <c r="AQ79" s="463" t="s">
        <v>798</v>
      </c>
      <c r="AY79" s="418" t="s">
        <v>129</v>
      </c>
    </row>
    <row r="80" spans="1:51" ht="18" customHeight="1" x14ac:dyDescent="0.2">
      <c r="A80" s="386" t="s">
        <v>450</v>
      </c>
      <c r="B80" s="192"/>
      <c r="C80" s="195"/>
      <c r="D80" s="242"/>
      <c r="E80" s="196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410"/>
      <c r="T80" s="410"/>
      <c r="U80" s="410"/>
      <c r="V80" s="410"/>
      <c r="W80" s="410"/>
      <c r="X80" s="410"/>
      <c r="Y80" s="410"/>
      <c r="Z80" s="410"/>
      <c r="AA80" s="410"/>
      <c r="AQ80" s="463" t="s">
        <v>799</v>
      </c>
      <c r="AY80" s="418" t="s">
        <v>293</v>
      </c>
    </row>
    <row r="81" spans="1:51" ht="18" customHeight="1" x14ac:dyDescent="0.2">
      <c r="A81" s="628" t="s">
        <v>455</v>
      </c>
      <c r="B81" s="629"/>
      <c r="C81" s="630"/>
      <c r="D81" s="631"/>
      <c r="E81" s="632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410"/>
      <c r="T81" s="410"/>
      <c r="U81" s="410"/>
      <c r="V81" s="410"/>
      <c r="W81" s="410"/>
      <c r="X81" s="410"/>
      <c r="Y81" s="410"/>
      <c r="Z81" s="410"/>
      <c r="AA81" s="410"/>
      <c r="AQ81" s="463" t="s">
        <v>800</v>
      </c>
      <c r="AY81" s="418" t="s">
        <v>312</v>
      </c>
    </row>
    <row r="82" spans="1:51" ht="18" customHeight="1" x14ac:dyDescent="0.2">
      <c r="A82" s="481" t="s">
        <v>456</v>
      </c>
      <c r="B82" s="329"/>
      <c r="C82" s="330"/>
      <c r="D82" s="331"/>
      <c r="E82" s="332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410"/>
      <c r="T82" s="410"/>
      <c r="U82" s="410"/>
      <c r="V82" s="410"/>
      <c r="W82" s="410"/>
      <c r="X82" s="410"/>
      <c r="Y82" s="410"/>
      <c r="Z82" s="410"/>
      <c r="AA82" s="410"/>
      <c r="AQ82" s="463" t="s">
        <v>815</v>
      </c>
      <c r="AY82" s="418" t="s">
        <v>294</v>
      </c>
    </row>
    <row r="83" spans="1:51" ht="24" customHeight="1" x14ac:dyDescent="0.2">
      <c r="A83" s="482" t="s">
        <v>756</v>
      </c>
      <c r="B83" s="203"/>
      <c r="C83" s="203"/>
      <c r="D83" s="232"/>
      <c r="E83" s="204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410"/>
      <c r="T83" s="410"/>
      <c r="U83" s="410"/>
      <c r="V83" s="410"/>
      <c r="W83" s="410"/>
      <c r="X83" s="410"/>
      <c r="Y83" s="410"/>
      <c r="Z83" s="410"/>
      <c r="AA83" s="410"/>
      <c r="AQ83" s="463" t="s">
        <v>816</v>
      </c>
      <c r="AY83" s="418" t="s">
        <v>304</v>
      </c>
    </row>
    <row r="84" spans="1:51" ht="23.25" customHeight="1" x14ac:dyDescent="0.2">
      <c r="A84" s="482" t="s">
        <v>755</v>
      </c>
      <c r="B84" s="203"/>
      <c r="C84" s="203"/>
      <c r="D84" s="232"/>
      <c r="E84" s="204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410"/>
      <c r="T84" s="410"/>
      <c r="U84" s="410"/>
      <c r="V84" s="410"/>
      <c r="W84" s="410"/>
      <c r="X84" s="410"/>
      <c r="Y84" s="410"/>
      <c r="Z84" s="410"/>
      <c r="AA84" s="410"/>
      <c r="AQ84" s="463" t="s">
        <v>817</v>
      </c>
      <c r="AY84" s="418" t="s">
        <v>260</v>
      </c>
    </row>
    <row r="85" spans="1:51" ht="18" customHeight="1" x14ac:dyDescent="0.2">
      <c r="A85" s="386" t="s">
        <v>457</v>
      </c>
      <c r="B85" s="189"/>
      <c r="C85" s="189"/>
      <c r="D85" s="244"/>
      <c r="E85" s="201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21"/>
      <c r="R85" s="321"/>
      <c r="S85" s="410"/>
      <c r="T85" s="410"/>
      <c r="U85" s="410"/>
      <c r="V85" s="410"/>
      <c r="W85" s="410"/>
      <c r="X85" s="410"/>
      <c r="Y85" s="410"/>
      <c r="Z85" s="410"/>
      <c r="AA85" s="410"/>
      <c r="AQ85" s="463" t="s">
        <v>818</v>
      </c>
      <c r="AY85" s="418" t="s">
        <v>305</v>
      </c>
    </row>
    <row r="86" spans="1:51" ht="18" customHeight="1" x14ac:dyDescent="0.2">
      <c r="A86" s="386" t="s">
        <v>458</v>
      </c>
      <c r="B86" s="495"/>
      <c r="C86" s="186"/>
      <c r="D86" s="244"/>
      <c r="E86" s="187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410"/>
      <c r="T86" s="410"/>
      <c r="U86" s="410"/>
      <c r="V86" s="410"/>
      <c r="W86" s="410"/>
      <c r="X86" s="410"/>
      <c r="Y86" s="410"/>
      <c r="Z86" s="410"/>
      <c r="AA86" s="410"/>
      <c r="AQ86" s="463" t="s">
        <v>819</v>
      </c>
      <c r="AY86" s="418" t="s">
        <v>295</v>
      </c>
    </row>
    <row r="87" spans="1:51" ht="18" customHeight="1" x14ac:dyDescent="0.2">
      <c r="A87" s="482" t="s">
        <v>459</v>
      </c>
      <c r="B87" s="203"/>
      <c r="C87" s="203"/>
      <c r="D87" s="232"/>
      <c r="E87" s="204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410"/>
      <c r="T87" s="410"/>
      <c r="U87" s="410"/>
      <c r="V87" s="410"/>
      <c r="W87" s="410"/>
      <c r="X87" s="410"/>
      <c r="Y87" s="410"/>
      <c r="Z87" s="410"/>
      <c r="AA87" s="410"/>
      <c r="AQ87" s="463" t="s">
        <v>820</v>
      </c>
      <c r="AY87" s="418" t="s">
        <v>254</v>
      </c>
    </row>
    <row r="88" spans="1:51" ht="18" customHeight="1" x14ac:dyDescent="0.2">
      <c r="A88" s="597" t="s">
        <v>460</v>
      </c>
      <c r="B88" s="598"/>
      <c r="C88" s="599"/>
      <c r="D88" s="600"/>
      <c r="E88" s="601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410"/>
      <c r="T88" s="410"/>
      <c r="U88" s="410"/>
      <c r="V88" s="410"/>
      <c r="W88" s="410"/>
      <c r="X88" s="410"/>
      <c r="Y88" s="410"/>
      <c r="Z88" s="410"/>
      <c r="AA88" s="410"/>
      <c r="AQ88" s="463" t="s">
        <v>821</v>
      </c>
      <c r="AY88" s="418" t="s">
        <v>296</v>
      </c>
    </row>
    <row r="89" spans="1:51" ht="14.25" customHeight="1" x14ac:dyDescent="0.2">
      <c r="A89" s="475" t="s">
        <v>150</v>
      </c>
      <c r="B89" s="186"/>
      <c r="C89" s="190"/>
      <c r="D89" s="244"/>
      <c r="E89" s="191"/>
      <c r="G89" s="321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410"/>
      <c r="T89" s="410"/>
      <c r="U89" s="410"/>
      <c r="V89" s="410"/>
      <c r="W89" s="410"/>
      <c r="X89" s="410"/>
      <c r="Y89" s="410"/>
      <c r="Z89" s="410"/>
      <c r="AA89" s="410"/>
      <c r="AQ89" s="463" t="s">
        <v>833</v>
      </c>
      <c r="AY89" s="418" t="s">
        <v>255</v>
      </c>
    </row>
    <row r="90" spans="1:51" ht="14.25" customHeight="1" x14ac:dyDescent="0.2">
      <c r="A90" s="386" t="s">
        <v>557</v>
      </c>
      <c r="B90" s="189"/>
      <c r="C90" s="189"/>
      <c r="D90" s="244"/>
      <c r="E90" s="201"/>
      <c r="G90" s="321"/>
      <c r="H90" s="321"/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410"/>
      <c r="T90" s="410"/>
      <c r="U90" s="410"/>
      <c r="V90" s="410"/>
      <c r="W90" s="410"/>
      <c r="X90" s="410"/>
      <c r="Y90" s="410"/>
      <c r="Z90" s="410"/>
      <c r="AA90" s="410"/>
      <c r="AQ90" s="463" t="s">
        <v>834</v>
      </c>
      <c r="AY90" s="418" t="s">
        <v>306</v>
      </c>
    </row>
    <row r="91" spans="1:51" ht="14.25" customHeight="1" x14ac:dyDescent="0.2">
      <c r="A91" s="386" t="s">
        <v>461</v>
      </c>
      <c r="B91" s="189"/>
      <c r="C91" s="395"/>
      <c r="D91" s="244"/>
      <c r="E91" s="396"/>
      <c r="G91" s="321"/>
      <c r="H91" s="321"/>
      <c r="I91" s="321"/>
      <c r="J91" s="321"/>
      <c r="K91" s="321"/>
      <c r="L91" s="321"/>
      <c r="M91" s="321"/>
      <c r="N91" s="321"/>
      <c r="O91" s="321"/>
      <c r="P91" s="321"/>
      <c r="Q91" s="321"/>
      <c r="R91" s="321"/>
      <c r="S91" s="410"/>
      <c r="T91" s="410"/>
      <c r="U91" s="410"/>
      <c r="V91" s="410"/>
      <c r="W91" s="410"/>
      <c r="X91" s="410"/>
      <c r="Y91" s="410"/>
      <c r="Z91" s="410"/>
      <c r="AA91" s="410"/>
      <c r="AY91" s="418" t="s">
        <v>310</v>
      </c>
    </row>
    <row r="92" spans="1:51" ht="18" customHeight="1" x14ac:dyDescent="0.2">
      <c r="A92" s="628" t="s">
        <v>462</v>
      </c>
      <c r="B92" s="629"/>
      <c r="C92" s="630"/>
      <c r="D92" s="631"/>
      <c r="E92" s="632"/>
      <c r="G92" s="321"/>
      <c r="H92" s="321"/>
      <c r="I92" s="321"/>
      <c r="J92" s="321"/>
      <c r="K92" s="321"/>
      <c r="L92" s="321"/>
      <c r="M92" s="321"/>
      <c r="N92" s="321"/>
      <c r="O92" s="321"/>
      <c r="P92" s="321"/>
      <c r="Q92" s="321"/>
      <c r="R92" s="321"/>
      <c r="S92" s="410"/>
      <c r="T92" s="410"/>
      <c r="U92" s="410"/>
      <c r="V92" s="410"/>
      <c r="W92" s="410"/>
      <c r="X92" s="410"/>
      <c r="Y92" s="410"/>
      <c r="Z92" s="410"/>
      <c r="AA92" s="410"/>
      <c r="AY92" s="418" t="s">
        <v>311</v>
      </c>
    </row>
    <row r="93" spans="1:51" ht="18" customHeight="1" x14ac:dyDescent="0.2">
      <c r="A93" s="386" t="s">
        <v>463</v>
      </c>
      <c r="B93" s="186"/>
      <c r="C93" s="186"/>
      <c r="D93" s="244"/>
      <c r="E93" s="187"/>
      <c r="G93" s="321"/>
      <c r="H93" s="321"/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410"/>
      <c r="T93" s="410"/>
      <c r="U93" s="410"/>
      <c r="V93" s="410"/>
      <c r="W93" s="410"/>
      <c r="X93" s="410"/>
      <c r="Y93" s="410"/>
      <c r="Z93" s="410"/>
      <c r="AA93" s="410"/>
      <c r="AY93" s="418" t="s">
        <v>127</v>
      </c>
    </row>
    <row r="94" spans="1:51" ht="18" customHeight="1" x14ac:dyDescent="0.2">
      <c r="A94" s="628" t="s">
        <v>464</v>
      </c>
      <c r="B94" s="629"/>
      <c r="C94" s="630"/>
      <c r="D94" s="631"/>
      <c r="E94" s="632"/>
      <c r="G94" s="321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410"/>
      <c r="T94" s="410"/>
      <c r="U94" s="410"/>
      <c r="V94" s="410"/>
      <c r="W94" s="410"/>
      <c r="X94" s="410"/>
      <c r="Y94" s="410"/>
      <c r="Z94" s="410"/>
      <c r="AA94" s="410"/>
    </row>
    <row r="95" spans="1:51" ht="18" customHeight="1" x14ac:dyDescent="0.2">
      <c r="A95" s="634" t="s">
        <v>465</v>
      </c>
      <c r="B95" s="635"/>
      <c r="C95" s="635"/>
      <c r="D95" s="635"/>
      <c r="E95" s="636"/>
      <c r="G95" s="321"/>
      <c r="H95" s="321"/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410"/>
      <c r="T95" s="410"/>
      <c r="U95" s="410"/>
      <c r="V95" s="410"/>
      <c r="W95" s="410"/>
      <c r="X95" s="410"/>
      <c r="Y95" s="410"/>
      <c r="Z95" s="410"/>
      <c r="AA95" s="410"/>
    </row>
    <row r="96" spans="1:51" ht="13.15" customHeight="1" x14ac:dyDescent="0.2">
      <c r="A96" s="476" t="s">
        <v>466</v>
      </c>
      <c r="B96" s="194"/>
      <c r="C96" s="194"/>
      <c r="D96" s="232"/>
      <c r="E96" s="205"/>
      <c r="G96" s="321"/>
      <c r="H96" s="321"/>
      <c r="I96" s="321"/>
      <c r="J96" s="321"/>
      <c r="K96" s="321"/>
      <c r="L96" s="321"/>
      <c r="M96" s="321"/>
      <c r="N96" s="321"/>
      <c r="O96" s="321"/>
      <c r="P96" s="321"/>
      <c r="Q96" s="321"/>
      <c r="R96" s="321"/>
      <c r="S96" s="410"/>
      <c r="T96" s="410"/>
      <c r="U96" s="410"/>
      <c r="V96" s="410"/>
      <c r="W96" s="410"/>
      <c r="X96" s="410"/>
      <c r="Y96" s="410"/>
      <c r="Z96" s="410"/>
      <c r="AA96" s="410"/>
    </row>
    <row r="97" spans="1:27" ht="12.75" x14ac:dyDescent="0.2">
      <c r="A97" s="475" t="s">
        <v>624</v>
      </c>
      <c r="B97" s="194"/>
      <c r="C97" s="194"/>
      <c r="D97" s="232"/>
      <c r="E97" s="205"/>
      <c r="G97" s="321"/>
      <c r="H97" s="321"/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410"/>
      <c r="T97" s="410"/>
      <c r="U97" s="410"/>
      <c r="V97" s="410"/>
      <c r="W97" s="410"/>
      <c r="X97" s="410"/>
      <c r="Y97" s="410"/>
      <c r="Z97" s="410"/>
      <c r="AA97" s="410"/>
    </row>
    <row r="98" spans="1:27" ht="14.25" customHeight="1" x14ac:dyDescent="0.2">
      <c r="A98" s="476" t="s">
        <v>442</v>
      </c>
      <c r="B98" s="194"/>
      <c r="C98" s="194"/>
      <c r="D98" s="232"/>
      <c r="E98" s="205"/>
      <c r="G98" s="321"/>
      <c r="H98" s="321"/>
      <c r="I98" s="321"/>
      <c r="J98" s="321"/>
      <c r="K98" s="321"/>
      <c r="L98" s="321"/>
      <c r="M98" s="321"/>
      <c r="N98" s="321"/>
      <c r="O98" s="321"/>
      <c r="P98" s="321"/>
      <c r="Q98" s="321"/>
      <c r="R98" s="321"/>
      <c r="S98" s="410"/>
      <c r="T98" s="410"/>
      <c r="U98" s="410"/>
      <c r="V98" s="410"/>
      <c r="W98" s="410"/>
      <c r="X98" s="410"/>
      <c r="Y98" s="410"/>
      <c r="Z98" s="410"/>
      <c r="AA98" s="410"/>
    </row>
    <row r="99" spans="1:27" ht="14.25" customHeight="1" x14ac:dyDescent="0.2">
      <c r="A99" s="482" t="s">
        <v>443</v>
      </c>
      <c r="B99" s="194"/>
      <c r="C99" s="194"/>
      <c r="D99" s="232"/>
      <c r="E99" s="205"/>
      <c r="G99" s="321"/>
      <c r="H99" s="321"/>
      <c r="I99" s="321"/>
      <c r="J99" s="321"/>
      <c r="K99" s="321"/>
      <c r="L99" s="321"/>
      <c r="M99" s="321"/>
      <c r="N99" s="321"/>
      <c r="O99" s="321"/>
      <c r="P99" s="321"/>
      <c r="Q99" s="321"/>
      <c r="R99" s="321"/>
      <c r="S99" s="410"/>
      <c r="T99" s="410"/>
      <c r="U99" s="410"/>
      <c r="V99" s="410"/>
      <c r="W99" s="410"/>
      <c r="X99" s="410"/>
      <c r="Y99" s="410"/>
      <c r="Z99" s="410"/>
      <c r="AA99" s="410"/>
    </row>
    <row r="100" spans="1:27" ht="14.25" customHeight="1" x14ac:dyDescent="0.2">
      <c r="A100" s="482" t="s">
        <v>444</v>
      </c>
      <c r="B100" s="194"/>
      <c r="C100" s="194"/>
      <c r="D100" s="232"/>
      <c r="E100" s="205"/>
      <c r="G100" s="321"/>
      <c r="H100" s="321"/>
      <c r="I100" s="321"/>
      <c r="J100" s="321"/>
      <c r="K100" s="321"/>
      <c r="L100" s="321"/>
      <c r="M100" s="321"/>
      <c r="N100" s="321"/>
      <c r="O100" s="321"/>
      <c r="P100" s="321"/>
      <c r="Q100" s="321"/>
      <c r="R100" s="321"/>
      <c r="S100" s="410"/>
      <c r="T100" s="410"/>
      <c r="U100" s="410"/>
      <c r="V100" s="410"/>
      <c r="W100" s="410"/>
      <c r="X100" s="410"/>
      <c r="Y100" s="410"/>
      <c r="Z100" s="410"/>
      <c r="AA100" s="410"/>
    </row>
    <row r="101" spans="1:27" ht="14.25" customHeight="1" x14ac:dyDescent="0.2">
      <c r="A101" s="482" t="s">
        <v>445</v>
      </c>
      <c r="B101" s="194"/>
      <c r="C101" s="194"/>
      <c r="D101" s="232"/>
      <c r="E101" s="205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410"/>
      <c r="T101" s="410"/>
      <c r="U101" s="410"/>
      <c r="V101" s="410"/>
      <c r="W101" s="410"/>
      <c r="X101" s="410"/>
      <c r="Y101" s="410"/>
      <c r="Z101" s="410"/>
      <c r="AA101" s="410"/>
    </row>
    <row r="102" spans="1:27" ht="14.25" customHeight="1" x14ac:dyDescent="0.2">
      <c r="A102" s="482" t="s">
        <v>446</v>
      </c>
      <c r="B102" s="194"/>
      <c r="C102" s="194"/>
      <c r="D102" s="232"/>
      <c r="E102" s="205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410"/>
      <c r="T102" s="410"/>
      <c r="U102" s="410"/>
      <c r="V102" s="410"/>
      <c r="W102" s="410"/>
      <c r="X102" s="410"/>
      <c r="Y102" s="410"/>
      <c r="Z102" s="410"/>
      <c r="AA102" s="410"/>
    </row>
    <row r="103" spans="1:27" ht="14.25" customHeight="1" x14ac:dyDescent="0.2">
      <c r="A103" s="482" t="s">
        <v>447</v>
      </c>
      <c r="B103" s="194"/>
      <c r="C103" s="194"/>
      <c r="D103" s="232"/>
      <c r="E103" s="205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410"/>
      <c r="T103" s="410"/>
      <c r="U103" s="410"/>
      <c r="V103" s="410"/>
      <c r="W103" s="410"/>
      <c r="X103" s="410"/>
      <c r="Y103" s="410"/>
      <c r="Z103" s="410"/>
      <c r="AA103" s="410"/>
    </row>
    <row r="104" spans="1:27" ht="14.25" customHeight="1" x14ac:dyDescent="0.2">
      <c r="A104" s="482" t="s">
        <v>448</v>
      </c>
      <c r="B104" s="194"/>
      <c r="C104" s="194"/>
      <c r="D104" s="232"/>
      <c r="E104" s="205"/>
      <c r="G104" s="321"/>
      <c r="H104" s="321"/>
      <c r="I104" s="321"/>
      <c r="J104" s="321"/>
      <c r="K104" s="321"/>
      <c r="L104" s="321"/>
      <c r="M104" s="321"/>
      <c r="N104" s="321"/>
      <c r="O104" s="321"/>
      <c r="P104" s="321"/>
      <c r="Q104" s="321"/>
      <c r="R104" s="321"/>
      <c r="S104" s="410"/>
      <c r="T104" s="410"/>
      <c r="U104" s="410"/>
      <c r="V104" s="410"/>
      <c r="W104" s="410"/>
      <c r="X104" s="410"/>
      <c r="Y104" s="410"/>
      <c r="Z104" s="410"/>
      <c r="AA104" s="410"/>
    </row>
    <row r="105" spans="1:27" ht="14.25" customHeight="1" x14ac:dyDescent="0.2">
      <c r="A105" s="482" t="s">
        <v>805</v>
      </c>
      <c r="B105" s="194"/>
      <c r="C105" s="194"/>
      <c r="D105" s="232"/>
      <c r="E105" s="205"/>
      <c r="G105" s="321"/>
      <c r="H105" s="321"/>
      <c r="I105" s="321"/>
      <c r="J105" s="321"/>
      <c r="K105" s="321"/>
      <c r="L105" s="321"/>
      <c r="M105" s="321"/>
      <c r="N105" s="321"/>
      <c r="O105" s="321"/>
      <c r="P105" s="321"/>
      <c r="Q105" s="321"/>
      <c r="R105" s="321"/>
      <c r="S105" s="410"/>
      <c r="T105" s="410"/>
      <c r="U105" s="410"/>
      <c r="V105" s="410"/>
      <c r="W105" s="410"/>
      <c r="X105" s="410"/>
      <c r="Y105" s="410"/>
      <c r="Z105" s="410"/>
      <c r="AA105" s="410"/>
    </row>
    <row r="106" spans="1:27" ht="13.35" customHeight="1" x14ac:dyDescent="0.2">
      <c r="A106" s="637" t="s">
        <v>749</v>
      </c>
      <c r="B106" s="638"/>
      <c r="C106" s="638"/>
      <c r="D106" s="638"/>
      <c r="E106" s="639"/>
      <c r="G106" s="321"/>
      <c r="H106" s="321"/>
      <c r="I106" s="321"/>
      <c r="J106" s="321"/>
      <c r="K106" s="321"/>
      <c r="L106" s="321"/>
      <c r="M106" s="321"/>
      <c r="N106" s="321"/>
      <c r="O106" s="321"/>
      <c r="P106" s="321"/>
      <c r="Q106" s="321"/>
      <c r="R106" s="321"/>
      <c r="S106" s="410"/>
      <c r="T106" s="410"/>
      <c r="U106" s="410"/>
      <c r="V106" s="410"/>
      <c r="W106" s="410"/>
      <c r="X106" s="410"/>
      <c r="Y106" s="410"/>
      <c r="Z106" s="410"/>
      <c r="AA106" s="410"/>
    </row>
    <row r="107" spans="1:27" ht="24.75" customHeight="1" x14ac:dyDescent="0.2">
      <c r="A107" s="483" t="s">
        <v>467</v>
      </c>
      <c r="B107" s="419"/>
      <c r="C107" s="419"/>
      <c r="D107" s="420"/>
      <c r="E107" s="421"/>
      <c r="G107" s="321"/>
      <c r="H107" s="321"/>
      <c r="I107" s="321"/>
      <c r="J107" s="321"/>
      <c r="K107" s="321"/>
      <c r="L107" s="321"/>
      <c r="M107" s="321"/>
      <c r="N107" s="321"/>
      <c r="O107" s="321"/>
      <c r="P107" s="321"/>
      <c r="Q107" s="321"/>
      <c r="R107" s="321"/>
      <c r="S107" s="410"/>
      <c r="T107" s="410"/>
      <c r="U107" s="410"/>
      <c r="V107" s="410"/>
      <c r="W107" s="410"/>
      <c r="X107" s="410"/>
      <c r="Y107" s="410"/>
      <c r="Z107" s="410"/>
      <c r="AA107" s="410"/>
    </row>
    <row r="108" spans="1:27" ht="14.25" customHeight="1" x14ac:dyDescent="0.2">
      <c r="A108" s="476" t="s">
        <v>466</v>
      </c>
      <c r="B108" s="194"/>
      <c r="C108" s="194"/>
      <c r="D108" s="232"/>
      <c r="E108" s="205"/>
      <c r="G108" s="321"/>
      <c r="H108" s="321"/>
      <c r="I108" s="321"/>
      <c r="J108" s="321"/>
      <c r="K108" s="321"/>
      <c r="L108" s="321"/>
      <c r="M108" s="321"/>
      <c r="N108" s="321"/>
      <c r="O108" s="321"/>
      <c r="P108" s="321"/>
      <c r="Q108" s="321"/>
      <c r="R108" s="321"/>
      <c r="S108" s="410"/>
      <c r="T108" s="410"/>
      <c r="U108" s="410"/>
      <c r="V108" s="410"/>
      <c r="W108" s="410"/>
      <c r="X108" s="410"/>
      <c r="Y108" s="410"/>
      <c r="Z108" s="410"/>
      <c r="AA108" s="410"/>
    </row>
    <row r="109" spans="1:27" ht="12.75" x14ac:dyDescent="0.2">
      <c r="A109" s="475" t="s">
        <v>624</v>
      </c>
      <c r="B109" s="194"/>
      <c r="C109" s="194"/>
      <c r="D109" s="232"/>
      <c r="E109" s="205"/>
      <c r="G109" s="321"/>
      <c r="H109" s="321"/>
      <c r="I109" s="321"/>
      <c r="J109" s="321"/>
      <c r="K109" s="321"/>
      <c r="L109" s="321"/>
      <c r="M109" s="321"/>
      <c r="N109" s="321"/>
      <c r="O109" s="321"/>
      <c r="P109" s="321"/>
      <c r="Q109" s="321"/>
      <c r="R109" s="321"/>
      <c r="S109" s="410"/>
      <c r="T109" s="410"/>
      <c r="U109" s="410"/>
      <c r="V109" s="410"/>
      <c r="W109" s="410"/>
      <c r="X109" s="410"/>
      <c r="Y109" s="410"/>
      <c r="Z109" s="410"/>
      <c r="AA109" s="410"/>
    </row>
    <row r="110" spans="1:27" ht="14.25" customHeight="1" x14ac:dyDescent="0.2">
      <c r="A110" s="476" t="s">
        <v>442</v>
      </c>
      <c r="B110" s="194"/>
      <c r="C110" s="194"/>
      <c r="D110" s="232"/>
      <c r="E110" s="205"/>
      <c r="G110" s="321"/>
      <c r="H110" s="321"/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410"/>
      <c r="T110" s="410"/>
      <c r="U110" s="410"/>
      <c r="V110" s="410"/>
      <c r="W110" s="410"/>
      <c r="X110" s="410"/>
      <c r="Y110" s="410"/>
      <c r="Z110" s="410"/>
      <c r="AA110" s="410"/>
    </row>
    <row r="111" spans="1:27" ht="14.25" customHeight="1" x14ac:dyDescent="0.2">
      <c r="A111" s="482" t="s">
        <v>443</v>
      </c>
      <c r="B111" s="194"/>
      <c r="C111" s="194"/>
      <c r="D111" s="232"/>
      <c r="E111" s="205"/>
      <c r="G111" s="321"/>
      <c r="H111" s="321"/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410"/>
      <c r="T111" s="410"/>
      <c r="U111" s="410"/>
      <c r="V111" s="410"/>
      <c r="W111" s="410"/>
      <c r="X111" s="410"/>
      <c r="Y111" s="410"/>
      <c r="Z111" s="410"/>
      <c r="AA111" s="410"/>
    </row>
    <row r="112" spans="1:27" ht="14.25" customHeight="1" x14ac:dyDescent="0.2">
      <c r="A112" s="482" t="s">
        <v>444</v>
      </c>
      <c r="B112" s="194"/>
      <c r="C112" s="194"/>
      <c r="D112" s="232"/>
      <c r="E112" s="205"/>
      <c r="G112" s="321"/>
      <c r="H112" s="321"/>
      <c r="I112" s="321"/>
      <c r="J112" s="321"/>
      <c r="K112" s="321"/>
      <c r="L112" s="321"/>
      <c r="M112" s="321"/>
      <c r="N112" s="321"/>
      <c r="O112" s="321"/>
      <c r="P112" s="321"/>
      <c r="Q112" s="321"/>
      <c r="R112" s="321"/>
      <c r="S112" s="410"/>
      <c r="T112" s="410"/>
      <c r="U112" s="410"/>
      <c r="V112" s="410"/>
      <c r="W112" s="410"/>
      <c r="X112" s="410"/>
      <c r="Y112" s="410"/>
      <c r="Z112" s="410"/>
      <c r="AA112" s="410"/>
    </row>
    <row r="113" spans="1:27" ht="14.25" customHeight="1" x14ac:dyDescent="0.2">
      <c r="A113" s="482" t="s">
        <v>445</v>
      </c>
      <c r="B113" s="194"/>
      <c r="C113" s="194"/>
      <c r="D113" s="232"/>
      <c r="E113" s="205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410"/>
      <c r="T113" s="410"/>
      <c r="U113" s="410"/>
      <c r="V113" s="410"/>
      <c r="W113" s="410"/>
      <c r="X113" s="410"/>
      <c r="Y113" s="410"/>
      <c r="Z113" s="410"/>
      <c r="AA113" s="410"/>
    </row>
    <row r="114" spans="1:27" ht="14.25" customHeight="1" x14ac:dyDescent="0.2">
      <c r="A114" s="482" t="s">
        <v>446</v>
      </c>
      <c r="B114" s="194"/>
      <c r="C114" s="194"/>
      <c r="D114" s="232"/>
      <c r="E114" s="205"/>
      <c r="G114" s="321"/>
      <c r="H114" s="321"/>
      <c r="I114" s="321"/>
      <c r="J114" s="321"/>
      <c r="K114" s="321"/>
      <c r="L114" s="321"/>
      <c r="M114" s="321"/>
      <c r="N114" s="321"/>
      <c r="O114" s="321"/>
      <c r="P114" s="321"/>
      <c r="Q114" s="321"/>
      <c r="R114" s="321"/>
      <c r="S114" s="410"/>
      <c r="T114" s="410"/>
      <c r="U114" s="410"/>
      <c r="V114" s="410"/>
      <c r="W114" s="410"/>
      <c r="X114" s="410"/>
      <c r="Y114" s="410"/>
      <c r="Z114" s="410"/>
      <c r="AA114" s="410"/>
    </row>
    <row r="115" spans="1:27" ht="14.25" customHeight="1" x14ac:dyDescent="0.2">
      <c r="A115" s="482" t="s">
        <v>447</v>
      </c>
      <c r="B115" s="194"/>
      <c r="C115" s="194"/>
      <c r="D115" s="232"/>
      <c r="E115" s="205"/>
      <c r="G115" s="321"/>
      <c r="H115" s="321"/>
      <c r="I115" s="321"/>
      <c r="J115" s="321"/>
      <c r="K115" s="321"/>
      <c r="L115" s="321"/>
      <c r="M115" s="321"/>
      <c r="N115" s="321"/>
      <c r="O115" s="321"/>
      <c r="P115" s="321"/>
      <c r="Q115" s="321"/>
      <c r="R115" s="321"/>
      <c r="S115" s="410"/>
      <c r="T115" s="410"/>
      <c r="U115" s="410"/>
      <c r="V115" s="410"/>
      <c r="W115" s="410"/>
      <c r="X115" s="410"/>
      <c r="Y115" s="410"/>
      <c r="Z115" s="410"/>
      <c r="AA115" s="410"/>
    </row>
    <row r="116" spans="1:27" ht="14.25" customHeight="1" x14ac:dyDescent="0.2">
      <c r="A116" s="482" t="s">
        <v>448</v>
      </c>
      <c r="B116" s="194"/>
      <c r="C116" s="194"/>
      <c r="D116" s="232"/>
      <c r="E116" s="205"/>
      <c r="G116" s="321"/>
      <c r="H116" s="321"/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410"/>
      <c r="T116" s="410"/>
      <c r="U116" s="410"/>
      <c r="V116" s="410"/>
      <c r="W116" s="410"/>
      <c r="X116" s="410"/>
      <c r="Y116" s="410"/>
      <c r="Z116" s="410"/>
      <c r="AA116" s="410"/>
    </row>
    <row r="117" spans="1:27" ht="14.25" customHeight="1" x14ac:dyDescent="0.2">
      <c r="A117" s="482" t="s">
        <v>805</v>
      </c>
      <c r="B117" s="194"/>
      <c r="C117" s="194"/>
      <c r="D117" s="232"/>
      <c r="E117" s="205"/>
      <c r="G117" s="321"/>
      <c r="H117" s="321"/>
      <c r="I117" s="321"/>
      <c r="J117" s="321"/>
      <c r="K117" s="321"/>
      <c r="L117" s="321"/>
      <c r="M117" s="321"/>
      <c r="N117" s="321"/>
      <c r="O117" s="321"/>
      <c r="P117" s="321"/>
      <c r="Q117" s="321"/>
      <c r="R117" s="321"/>
      <c r="S117" s="410"/>
      <c r="T117" s="410"/>
      <c r="U117" s="410"/>
      <c r="V117" s="410"/>
      <c r="W117" s="410"/>
      <c r="X117" s="410"/>
      <c r="Y117" s="410"/>
      <c r="Z117" s="410"/>
      <c r="AA117" s="410"/>
    </row>
    <row r="118" spans="1:27" ht="14.25" customHeight="1" x14ac:dyDescent="0.2">
      <c r="A118" s="481" t="s">
        <v>468</v>
      </c>
      <c r="B118" s="206"/>
      <c r="C118" s="206"/>
      <c r="D118" s="232"/>
      <c r="E118" s="207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410"/>
      <c r="T118" s="410"/>
      <c r="U118" s="410"/>
      <c r="V118" s="410"/>
      <c r="W118" s="410"/>
      <c r="X118" s="410"/>
      <c r="Y118" s="410"/>
      <c r="Z118" s="410"/>
      <c r="AA118" s="410"/>
    </row>
    <row r="119" spans="1:27" ht="14.25" customHeight="1" x14ac:dyDescent="0.2">
      <c r="A119" s="481" t="s">
        <v>469</v>
      </c>
      <c r="B119" s="192"/>
      <c r="C119" s="195"/>
      <c r="D119" s="232"/>
      <c r="E119" s="196"/>
      <c r="G119" s="321"/>
      <c r="H119" s="321"/>
      <c r="I119" s="321"/>
      <c r="J119" s="321"/>
      <c r="K119" s="321"/>
      <c r="L119" s="321"/>
      <c r="M119" s="321"/>
      <c r="N119" s="321"/>
      <c r="O119" s="321"/>
      <c r="P119" s="321"/>
      <c r="Q119" s="321"/>
      <c r="R119" s="321"/>
      <c r="S119" s="410"/>
      <c r="T119" s="410"/>
      <c r="U119" s="410"/>
      <c r="V119" s="410"/>
      <c r="W119" s="410"/>
      <c r="X119" s="410"/>
      <c r="Y119" s="410"/>
      <c r="Z119" s="410"/>
      <c r="AA119" s="410"/>
    </row>
    <row r="120" spans="1:27" ht="14.25" customHeight="1" x14ac:dyDescent="0.2">
      <c r="A120" s="386" t="s">
        <v>470</v>
      </c>
      <c r="B120" s="189"/>
      <c r="C120" s="190"/>
      <c r="D120" s="244"/>
      <c r="E120" s="191"/>
      <c r="G120" s="321"/>
      <c r="H120" s="321"/>
      <c r="I120" s="321"/>
      <c r="J120" s="321"/>
      <c r="K120" s="321"/>
      <c r="L120" s="321"/>
      <c r="M120" s="321"/>
      <c r="N120" s="321"/>
      <c r="O120" s="321"/>
      <c r="P120" s="321"/>
      <c r="Q120" s="321"/>
      <c r="R120" s="321"/>
      <c r="S120" s="410"/>
      <c r="T120" s="410"/>
      <c r="U120" s="410"/>
      <c r="V120" s="410"/>
      <c r="W120" s="410"/>
      <c r="X120" s="410"/>
      <c r="Y120" s="410"/>
      <c r="Z120" s="410"/>
      <c r="AA120" s="410"/>
    </row>
    <row r="121" spans="1:27" ht="14.25" customHeight="1" x14ac:dyDescent="0.2">
      <c r="A121" s="482" t="s">
        <v>471</v>
      </c>
      <c r="B121" s="195"/>
      <c r="C121" s="198"/>
      <c r="D121" s="232"/>
      <c r="E121" s="199"/>
      <c r="G121" s="321"/>
      <c r="H121" s="321"/>
      <c r="I121" t="s">
        <v>569</v>
      </c>
      <c r="J121" s="321"/>
      <c r="K121" s="321"/>
      <c r="L121" s="321"/>
      <c r="M121" s="321"/>
      <c r="N121" s="321"/>
      <c r="O121" s="321"/>
      <c r="P121" s="321"/>
      <c r="Q121" s="321"/>
      <c r="R121" s="321"/>
      <c r="S121" s="410"/>
      <c r="T121" s="410"/>
      <c r="U121" s="410"/>
      <c r="V121" s="410"/>
      <c r="W121" s="410"/>
      <c r="X121" s="410"/>
      <c r="Y121" s="410"/>
      <c r="Z121" s="410"/>
      <c r="AA121" s="410"/>
    </row>
    <row r="122" spans="1:27" ht="14.25" customHeight="1" x14ac:dyDescent="0.2">
      <c r="A122" s="482" t="s">
        <v>472</v>
      </c>
      <c r="B122" s="198"/>
      <c r="C122" s="198"/>
      <c r="D122" s="232"/>
      <c r="E122" s="199"/>
      <c r="G122" s="321"/>
      <c r="H122" s="321"/>
      <c r="I122" t="s">
        <v>570</v>
      </c>
      <c r="J122" s="321"/>
      <c r="K122" s="321"/>
      <c r="L122" s="321"/>
      <c r="M122" s="321"/>
      <c r="N122" s="321"/>
      <c r="O122" s="321"/>
      <c r="P122" s="321"/>
      <c r="Q122" s="321"/>
      <c r="R122" s="321"/>
      <c r="S122" s="410"/>
      <c r="T122" s="410"/>
      <c r="U122" s="410"/>
      <c r="V122" s="410"/>
      <c r="W122" s="410"/>
      <c r="X122" s="410"/>
      <c r="Y122" s="410"/>
      <c r="Z122" s="410"/>
      <c r="AA122" s="410"/>
    </row>
    <row r="123" spans="1:27" ht="14.25" customHeight="1" x14ac:dyDescent="0.2">
      <c r="A123" s="481" t="s">
        <v>473</v>
      </c>
      <c r="B123" s="395"/>
      <c r="C123" s="198"/>
      <c r="D123" s="232"/>
      <c r="E123" s="204"/>
      <c r="G123" s="321"/>
      <c r="H123" s="321"/>
      <c r="I123" t="s">
        <v>571</v>
      </c>
      <c r="J123" s="321"/>
      <c r="K123" s="321"/>
      <c r="L123" s="321"/>
      <c r="M123" s="321"/>
      <c r="N123" s="321"/>
      <c r="O123" s="321"/>
      <c r="P123" s="321"/>
      <c r="Q123" s="321"/>
      <c r="R123" s="321"/>
      <c r="S123" s="410"/>
      <c r="T123" s="410"/>
      <c r="U123" s="410"/>
      <c r="V123" s="410"/>
      <c r="W123" s="410"/>
      <c r="X123" s="410"/>
      <c r="Y123" s="410"/>
      <c r="Z123" s="410"/>
      <c r="AA123" s="410"/>
    </row>
    <row r="124" spans="1:27" ht="14.25" customHeight="1" x14ac:dyDescent="0.2">
      <c r="A124" s="481" t="s">
        <v>474</v>
      </c>
      <c r="B124" s="190"/>
      <c r="C124" s="198"/>
      <c r="D124" s="232"/>
      <c r="E124" s="199"/>
      <c r="G124" s="321"/>
      <c r="H124" s="321"/>
      <c r="I124" s="321"/>
      <c r="J124" s="321"/>
      <c r="K124" s="321"/>
      <c r="L124" s="321"/>
      <c r="M124" s="321"/>
      <c r="N124" s="321"/>
      <c r="O124" s="321"/>
      <c r="P124" s="321"/>
      <c r="Q124" s="321"/>
      <c r="R124" s="321"/>
      <c r="S124" s="410"/>
      <c r="T124" s="410"/>
      <c r="U124" s="410"/>
      <c r="V124" s="410"/>
      <c r="W124" s="410"/>
      <c r="X124" s="410"/>
      <c r="Y124" s="410"/>
      <c r="Z124" s="410"/>
      <c r="AA124" s="410"/>
    </row>
    <row r="125" spans="1:27" ht="14.25" customHeight="1" x14ac:dyDescent="0.2">
      <c r="A125" s="386" t="s">
        <v>475</v>
      </c>
      <c r="B125" s="189"/>
      <c r="C125" s="190"/>
      <c r="D125" s="244"/>
      <c r="E125" s="191"/>
      <c r="G125" s="321"/>
      <c r="H125" s="321"/>
      <c r="I125" s="321"/>
      <c r="J125" s="321"/>
      <c r="K125" s="321"/>
      <c r="L125" s="321"/>
      <c r="M125" s="321"/>
      <c r="N125" s="321"/>
      <c r="O125" s="321"/>
      <c r="P125" s="321"/>
      <c r="Q125" s="321"/>
      <c r="R125" s="321"/>
      <c r="S125" s="410"/>
      <c r="T125" s="410"/>
      <c r="U125" s="410"/>
      <c r="V125" s="410"/>
      <c r="W125" s="410"/>
      <c r="X125" s="410"/>
      <c r="Y125" s="410"/>
      <c r="Z125" s="410"/>
      <c r="AA125" s="410"/>
    </row>
    <row r="126" spans="1:27" ht="14.25" customHeight="1" x14ac:dyDescent="0.2">
      <c r="A126" s="386" t="s">
        <v>476</v>
      </c>
      <c r="B126" s="189"/>
      <c r="C126" s="190"/>
      <c r="D126" s="244"/>
      <c r="E126" s="191"/>
      <c r="G126" s="321"/>
      <c r="H126" s="321"/>
      <c r="I126" s="321"/>
      <c r="J126" s="321"/>
      <c r="K126" s="321"/>
      <c r="L126" s="321"/>
      <c r="M126" s="321"/>
      <c r="N126" s="321"/>
      <c r="O126" s="321"/>
      <c r="P126" s="321"/>
      <c r="Q126" s="321"/>
      <c r="R126" s="321"/>
      <c r="S126" s="410"/>
      <c r="T126" s="410"/>
      <c r="U126" s="410"/>
      <c r="V126" s="410"/>
      <c r="W126" s="410"/>
      <c r="X126" s="410"/>
      <c r="Y126" s="410"/>
      <c r="Z126" s="410"/>
      <c r="AA126" s="410"/>
    </row>
    <row r="127" spans="1:27" ht="14.25" customHeight="1" x14ac:dyDescent="0.2">
      <c r="A127" s="386" t="s">
        <v>757</v>
      </c>
      <c r="B127" s="189"/>
      <c r="C127" s="397"/>
      <c r="D127" s="244"/>
      <c r="E127" s="398"/>
      <c r="G127" s="321"/>
      <c r="H127" s="321"/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410"/>
      <c r="T127" s="410"/>
      <c r="U127" s="410"/>
      <c r="V127" s="410"/>
      <c r="W127" s="410"/>
      <c r="X127" s="410"/>
      <c r="Y127" s="410"/>
      <c r="Z127" s="410"/>
      <c r="AA127" s="410"/>
    </row>
    <row r="128" spans="1:27" ht="14.25" customHeight="1" x14ac:dyDescent="0.2">
      <c r="A128" s="482" t="s">
        <v>477</v>
      </c>
      <c r="B128" s="200"/>
      <c r="C128" s="198"/>
      <c r="D128" s="232"/>
      <c r="E128" s="199"/>
      <c r="G128" s="321"/>
      <c r="H128" s="321"/>
      <c r="I128" s="321"/>
      <c r="J128" s="321"/>
      <c r="K128" s="321"/>
      <c r="L128" s="321"/>
      <c r="M128" s="321"/>
      <c r="N128" s="321"/>
      <c r="O128" s="321"/>
      <c r="P128" s="321"/>
      <c r="Q128" s="321"/>
      <c r="R128" s="321"/>
      <c r="S128" s="410"/>
      <c r="T128" s="410"/>
      <c r="U128" s="410"/>
      <c r="V128" s="410"/>
      <c r="W128" s="410"/>
      <c r="X128" s="410"/>
      <c r="Y128" s="410"/>
      <c r="Z128" s="410"/>
      <c r="AA128" s="410"/>
    </row>
    <row r="129" spans="1:27" ht="12.75" x14ac:dyDescent="0.2">
      <c r="A129" s="482" t="s">
        <v>478</v>
      </c>
      <c r="B129" s="200"/>
      <c r="C129" s="198"/>
      <c r="D129" s="232"/>
      <c r="E129" s="199"/>
      <c r="G129" s="321"/>
      <c r="H129" s="321"/>
      <c r="I129" s="321"/>
      <c r="J129" s="321"/>
      <c r="K129" s="321"/>
      <c r="L129" s="321"/>
      <c r="M129" s="321"/>
      <c r="N129" s="321"/>
      <c r="O129" s="321"/>
      <c r="P129" s="321"/>
      <c r="Q129" s="321"/>
      <c r="R129" s="321"/>
      <c r="S129" s="410"/>
      <c r="T129" s="410"/>
      <c r="U129" s="410"/>
      <c r="V129" s="410"/>
      <c r="W129" s="410"/>
      <c r="X129" s="410"/>
      <c r="Y129" s="410"/>
      <c r="Z129" s="410"/>
      <c r="AA129" s="410"/>
    </row>
    <row r="130" spans="1:27" ht="14.25" customHeight="1" x14ac:dyDescent="0.2">
      <c r="A130" s="628" t="s">
        <v>479</v>
      </c>
      <c r="B130" s="629"/>
      <c r="C130" s="630"/>
      <c r="D130" s="631"/>
      <c r="E130" s="632"/>
      <c r="G130" s="321"/>
      <c r="H130" s="321"/>
      <c r="I130" s="321"/>
      <c r="J130" s="321"/>
      <c r="K130" s="321"/>
      <c r="L130" s="321"/>
      <c r="M130" s="321"/>
      <c r="N130" s="321"/>
      <c r="O130" s="321"/>
      <c r="P130" s="321"/>
      <c r="Q130" s="321"/>
      <c r="R130" s="321"/>
      <c r="S130" s="410"/>
      <c r="T130" s="410"/>
      <c r="U130" s="410"/>
      <c r="V130" s="410"/>
      <c r="W130" s="410"/>
      <c r="X130" s="410"/>
      <c r="Y130" s="410"/>
      <c r="Z130" s="410"/>
      <c r="AA130" s="410"/>
    </row>
    <row r="131" spans="1:27" ht="14.25" customHeight="1" x14ac:dyDescent="0.2">
      <c r="A131" s="386" t="s">
        <v>463</v>
      </c>
      <c r="B131" s="186"/>
      <c r="C131" s="186"/>
      <c r="D131" s="244"/>
      <c r="E131" s="187"/>
      <c r="G131" s="321"/>
      <c r="H131" s="321"/>
      <c r="I131" s="321"/>
      <c r="J131" s="321"/>
      <c r="K131" s="321"/>
      <c r="L131" s="321"/>
      <c r="M131" s="321"/>
      <c r="N131" s="321"/>
      <c r="O131" s="321"/>
      <c r="P131" s="321"/>
      <c r="Q131" s="321"/>
      <c r="R131" s="321"/>
      <c r="S131" s="410"/>
      <c r="T131" s="410"/>
      <c r="U131" s="410"/>
      <c r="V131" s="410"/>
      <c r="W131" s="410"/>
      <c r="X131" s="410"/>
      <c r="Y131" s="410"/>
      <c r="Z131" s="410"/>
      <c r="AA131" s="410"/>
    </row>
    <row r="132" spans="1:27" ht="14.25" customHeight="1" x14ac:dyDescent="0.2">
      <c r="A132" s="628" t="s">
        <v>464</v>
      </c>
      <c r="B132" s="629"/>
      <c r="C132" s="630"/>
      <c r="D132" s="631"/>
      <c r="E132" s="632"/>
      <c r="G132" s="321"/>
      <c r="H132" s="321"/>
      <c r="I132" s="321"/>
      <c r="J132" s="321"/>
      <c r="K132" s="321"/>
      <c r="L132" s="321"/>
      <c r="M132" s="321"/>
      <c r="N132" s="321"/>
      <c r="O132" s="321"/>
      <c r="P132" s="321"/>
      <c r="Q132" s="321"/>
      <c r="R132" s="321"/>
      <c r="S132" s="410"/>
      <c r="T132" s="410"/>
      <c r="U132" s="410"/>
      <c r="V132" s="410"/>
      <c r="W132" s="410"/>
      <c r="X132" s="410"/>
      <c r="Y132" s="410"/>
      <c r="Z132" s="410"/>
      <c r="AA132" s="410"/>
    </row>
    <row r="133" spans="1:27" ht="13.15" customHeight="1" x14ac:dyDescent="0.2">
      <c r="A133" s="634" t="s">
        <v>465</v>
      </c>
      <c r="B133" s="635"/>
      <c r="C133" s="635"/>
      <c r="D133" s="635"/>
      <c r="E133" s="636"/>
      <c r="G133" s="321"/>
      <c r="H133" s="321"/>
      <c r="I133" s="321"/>
      <c r="J133" s="321"/>
      <c r="K133" s="321"/>
      <c r="L133" s="321"/>
      <c r="M133" s="321"/>
      <c r="N133" s="321"/>
      <c r="O133" s="321"/>
      <c r="P133" s="321"/>
      <c r="Q133" s="321"/>
      <c r="R133" s="321"/>
      <c r="S133" s="410"/>
      <c r="T133" s="410"/>
      <c r="U133" s="410"/>
      <c r="V133" s="410"/>
      <c r="W133" s="410"/>
      <c r="X133" s="410"/>
      <c r="Y133" s="410"/>
      <c r="Z133" s="410"/>
      <c r="AA133" s="410"/>
    </row>
    <row r="134" spans="1:27" ht="13.15" customHeight="1" x14ac:dyDescent="0.2">
      <c r="A134" s="476" t="s">
        <v>466</v>
      </c>
      <c r="B134" s="194"/>
      <c r="C134" s="194"/>
      <c r="D134" s="232"/>
      <c r="E134" s="205"/>
      <c r="G134" s="321"/>
      <c r="H134" s="321"/>
      <c r="I134" s="321"/>
      <c r="J134" s="321"/>
      <c r="K134" s="321"/>
      <c r="L134" s="321"/>
      <c r="M134" s="321"/>
      <c r="N134" s="321"/>
      <c r="O134" s="321"/>
      <c r="P134" s="321"/>
      <c r="Q134" s="321"/>
      <c r="R134" s="321"/>
      <c r="S134" s="410"/>
      <c r="T134" s="410"/>
      <c r="U134" s="410"/>
      <c r="V134" s="410"/>
      <c r="W134" s="410"/>
      <c r="X134" s="410"/>
      <c r="Y134" s="410"/>
      <c r="Z134" s="410"/>
      <c r="AA134" s="410"/>
    </row>
    <row r="135" spans="1:27" ht="13.15" customHeight="1" x14ac:dyDescent="0.2">
      <c r="A135" s="475" t="s">
        <v>624</v>
      </c>
      <c r="B135" s="194"/>
      <c r="C135" s="194"/>
      <c r="D135" s="232"/>
      <c r="E135" s="205"/>
      <c r="G135" s="321"/>
      <c r="H135" s="321"/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410"/>
      <c r="T135" s="410"/>
      <c r="U135" s="410"/>
      <c r="V135" s="410"/>
      <c r="W135" s="410"/>
      <c r="X135" s="410"/>
      <c r="Y135" s="410"/>
      <c r="Z135" s="410"/>
      <c r="AA135" s="410"/>
    </row>
    <row r="136" spans="1:27" ht="13.15" customHeight="1" x14ac:dyDescent="0.2">
      <c r="A136" s="476" t="s">
        <v>442</v>
      </c>
      <c r="B136" s="194"/>
      <c r="C136" s="194"/>
      <c r="D136" s="232"/>
      <c r="E136" s="205"/>
      <c r="G136" s="321"/>
      <c r="H136" s="321"/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410"/>
      <c r="T136" s="410"/>
      <c r="U136" s="410"/>
      <c r="V136" s="410"/>
      <c r="W136" s="410"/>
      <c r="X136" s="410"/>
      <c r="Y136" s="410"/>
      <c r="Z136" s="410"/>
      <c r="AA136" s="410"/>
    </row>
    <row r="137" spans="1:27" ht="13.15" customHeight="1" x14ac:dyDescent="0.2">
      <c r="A137" s="482" t="s">
        <v>443</v>
      </c>
      <c r="B137" s="194"/>
      <c r="C137" s="194"/>
      <c r="D137" s="232"/>
      <c r="E137" s="205"/>
      <c r="G137" s="321"/>
      <c r="H137" s="321"/>
      <c r="I137" s="321"/>
      <c r="J137" s="321"/>
      <c r="K137" s="321"/>
      <c r="L137" s="321"/>
      <c r="M137" s="321"/>
      <c r="N137" s="321"/>
      <c r="O137" s="321"/>
      <c r="P137" s="321"/>
      <c r="Q137" s="321"/>
      <c r="R137" s="321"/>
      <c r="S137" s="410"/>
      <c r="T137" s="410"/>
      <c r="U137" s="410"/>
      <c r="V137" s="410"/>
      <c r="W137" s="410"/>
      <c r="X137" s="410"/>
      <c r="Y137" s="410"/>
      <c r="Z137" s="410"/>
      <c r="AA137" s="410"/>
    </row>
    <row r="138" spans="1:27" ht="13.15" customHeight="1" x14ac:dyDescent="0.2">
      <c r="A138" s="482" t="s">
        <v>444</v>
      </c>
      <c r="B138" s="194"/>
      <c r="C138" s="194"/>
      <c r="D138" s="232"/>
      <c r="E138" s="205"/>
      <c r="G138" s="321"/>
      <c r="H138" s="321"/>
      <c r="I138" s="321"/>
      <c r="J138" s="321"/>
      <c r="K138" s="321"/>
      <c r="L138" s="321"/>
      <c r="M138" s="321"/>
      <c r="N138" s="321"/>
      <c r="O138" s="321"/>
      <c r="P138" s="321"/>
      <c r="Q138" s="321"/>
      <c r="R138" s="321"/>
      <c r="S138" s="410"/>
      <c r="T138" s="410"/>
      <c r="U138" s="410"/>
      <c r="V138" s="410"/>
      <c r="W138" s="410"/>
      <c r="X138" s="410"/>
      <c r="Y138" s="410"/>
      <c r="Z138" s="410"/>
      <c r="AA138" s="410"/>
    </row>
    <row r="139" spans="1:27" ht="13.15" customHeight="1" x14ac:dyDescent="0.2">
      <c r="A139" s="482" t="s">
        <v>445</v>
      </c>
      <c r="B139" s="194"/>
      <c r="C139" s="194"/>
      <c r="D139" s="232"/>
      <c r="E139" s="205"/>
      <c r="G139" s="321"/>
      <c r="H139" s="321"/>
      <c r="I139" s="321"/>
      <c r="J139" s="321"/>
      <c r="K139" s="321"/>
      <c r="L139" s="321"/>
      <c r="M139" s="321"/>
      <c r="N139" s="321"/>
      <c r="O139" s="321"/>
      <c r="P139" s="321"/>
      <c r="Q139" s="321"/>
      <c r="R139" s="321"/>
      <c r="S139" s="410"/>
      <c r="T139" s="410"/>
      <c r="U139" s="410"/>
      <c r="V139" s="410"/>
      <c r="W139" s="410"/>
      <c r="X139" s="410"/>
      <c r="Y139" s="410"/>
      <c r="Z139" s="410"/>
      <c r="AA139" s="410"/>
    </row>
    <row r="140" spans="1:27" ht="13.15" customHeight="1" x14ac:dyDescent="0.2">
      <c r="A140" s="482" t="s">
        <v>446</v>
      </c>
      <c r="B140" s="194"/>
      <c r="C140" s="194"/>
      <c r="D140" s="232"/>
      <c r="E140" s="205"/>
      <c r="G140" s="321"/>
      <c r="H140" s="321"/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  <c r="S140" s="410"/>
      <c r="T140" s="410"/>
      <c r="U140" s="410"/>
      <c r="V140" s="410"/>
      <c r="W140" s="410"/>
      <c r="X140" s="410"/>
      <c r="Y140" s="410"/>
      <c r="Z140" s="410"/>
      <c r="AA140" s="410"/>
    </row>
    <row r="141" spans="1:27" ht="13.15" customHeight="1" x14ac:dyDescent="0.2">
      <c r="A141" s="482" t="s">
        <v>447</v>
      </c>
      <c r="B141" s="194"/>
      <c r="C141" s="194"/>
      <c r="D141" s="232"/>
      <c r="E141" s="205"/>
      <c r="G141" s="321"/>
      <c r="H141" s="321"/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  <c r="S141" s="410"/>
      <c r="T141" s="410"/>
      <c r="U141" s="410"/>
      <c r="V141" s="410"/>
      <c r="W141" s="410"/>
      <c r="X141" s="410"/>
      <c r="Y141" s="410"/>
      <c r="Z141" s="410"/>
      <c r="AA141" s="410"/>
    </row>
    <row r="142" spans="1:27" ht="13.15" customHeight="1" x14ac:dyDescent="0.2">
      <c r="A142" s="482" t="s">
        <v>448</v>
      </c>
      <c r="B142" s="194"/>
      <c r="C142" s="194"/>
      <c r="D142" s="232"/>
      <c r="E142" s="205"/>
      <c r="G142" s="321"/>
      <c r="H142" s="321"/>
      <c r="I142" s="321"/>
      <c r="J142" s="321"/>
      <c r="K142" s="321"/>
      <c r="L142" s="321"/>
      <c r="M142" s="321"/>
      <c r="N142" s="321"/>
      <c r="O142" s="321"/>
      <c r="P142" s="321"/>
      <c r="Q142" s="321"/>
      <c r="R142" s="321"/>
      <c r="S142" s="410"/>
      <c r="T142" s="410"/>
      <c r="U142" s="410"/>
      <c r="V142" s="410"/>
      <c r="W142" s="410"/>
      <c r="X142" s="410"/>
      <c r="Y142" s="410"/>
      <c r="Z142" s="410"/>
      <c r="AA142" s="410"/>
    </row>
    <row r="143" spans="1:27" ht="13.15" customHeight="1" x14ac:dyDescent="0.2">
      <c r="A143" s="482" t="s">
        <v>805</v>
      </c>
      <c r="B143" s="194"/>
      <c r="C143" s="194"/>
      <c r="D143" s="232"/>
      <c r="E143" s="205"/>
      <c r="G143" s="321"/>
      <c r="H143" s="321"/>
      <c r="I143" s="321"/>
      <c r="J143" s="321"/>
      <c r="K143" s="321"/>
      <c r="L143" s="321"/>
      <c r="M143" s="321"/>
      <c r="N143" s="321"/>
      <c r="O143" s="321"/>
      <c r="P143" s="321"/>
      <c r="Q143" s="321"/>
      <c r="R143" s="321"/>
      <c r="S143" s="410"/>
      <c r="T143" s="410"/>
      <c r="U143" s="410"/>
      <c r="V143" s="410"/>
      <c r="W143" s="410"/>
      <c r="X143" s="410"/>
      <c r="Y143" s="410"/>
      <c r="Z143" s="410"/>
      <c r="AA143" s="410"/>
    </row>
    <row r="144" spans="1:27" ht="13.15" customHeight="1" x14ac:dyDescent="0.2">
      <c r="A144" s="637" t="s">
        <v>749</v>
      </c>
      <c r="B144" s="640"/>
      <c r="C144" s="640"/>
      <c r="D144" s="640"/>
      <c r="E144" s="64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410"/>
      <c r="T144" s="410"/>
      <c r="U144" s="410"/>
      <c r="V144" s="410"/>
      <c r="W144" s="410"/>
      <c r="X144" s="410"/>
      <c r="Y144" s="410"/>
      <c r="Z144" s="410"/>
      <c r="AA144" s="410"/>
    </row>
    <row r="145" spans="1:27" ht="22.5" customHeight="1" x14ac:dyDescent="0.2">
      <c r="A145" s="483" t="s">
        <v>806</v>
      </c>
      <c r="B145" s="472"/>
      <c r="C145" s="472"/>
      <c r="D145" s="473"/>
      <c r="E145" s="474"/>
      <c r="G145" s="321"/>
      <c r="H145" s="321"/>
      <c r="I145" s="321"/>
      <c r="J145" s="321"/>
      <c r="K145" s="321"/>
      <c r="L145" s="321"/>
      <c r="M145" s="321"/>
      <c r="N145" s="321"/>
      <c r="O145" s="321"/>
      <c r="P145" s="321"/>
      <c r="Q145" s="321"/>
      <c r="R145" s="321"/>
      <c r="S145" s="410"/>
      <c r="T145" s="410"/>
      <c r="U145" s="410"/>
      <c r="V145" s="410"/>
      <c r="W145" s="410"/>
      <c r="X145" s="410"/>
      <c r="Y145" s="410"/>
      <c r="Z145" s="410"/>
      <c r="AA145" s="410"/>
    </row>
    <row r="146" spans="1:27" ht="13.15" customHeight="1" x14ac:dyDescent="0.2">
      <c r="A146" s="476" t="s">
        <v>466</v>
      </c>
      <c r="B146" s="194"/>
      <c r="C146" s="194"/>
      <c r="D146" s="232"/>
      <c r="E146" s="205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321"/>
      <c r="S146" s="410"/>
      <c r="T146" s="410"/>
      <c r="U146" s="410"/>
      <c r="V146" s="410"/>
      <c r="W146" s="410"/>
      <c r="X146" s="410"/>
      <c r="Y146" s="410"/>
      <c r="Z146" s="410"/>
      <c r="AA146" s="410"/>
    </row>
    <row r="147" spans="1:27" ht="12.75" x14ac:dyDescent="0.2">
      <c r="A147" s="475" t="s">
        <v>624</v>
      </c>
      <c r="B147" s="194"/>
      <c r="C147" s="194"/>
      <c r="D147" s="232"/>
      <c r="E147" s="205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410"/>
      <c r="T147" s="410"/>
      <c r="U147" s="410"/>
      <c r="V147" s="410"/>
      <c r="W147" s="410"/>
      <c r="X147" s="410"/>
      <c r="Y147" s="410"/>
      <c r="Z147" s="410"/>
      <c r="AA147" s="410"/>
    </row>
    <row r="148" spans="1:27" ht="13.15" customHeight="1" x14ac:dyDescent="0.2">
      <c r="A148" s="476" t="s">
        <v>442</v>
      </c>
      <c r="B148" s="194"/>
      <c r="C148" s="194"/>
      <c r="D148" s="232"/>
      <c r="E148" s="205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410"/>
      <c r="T148" s="410"/>
      <c r="U148" s="410"/>
      <c r="V148" s="410"/>
      <c r="W148" s="410"/>
      <c r="X148" s="410"/>
      <c r="Y148" s="410"/>
      <c r="Z148" s="410"/>
      <c r="AA148" s="410"/>
    </row>
    <row r="149" spans="1:27" ht="13.15" customHeight="1" x14ac:dyDescent="0.2">
      <c r="A149" s="482" t="s">
        <v>443</v>
      </c>
      <c r="B149" s="194"/>
      <c r="C149" s="194"/>
      <c r="D149" s="232"/>
      <c r="E149" s="205"/>
      <c r="G149" s="321"/>
      <c r="H149" s="321"/>
      <c r="I149" s="321"/>
      <c r="J149" s="321"/>
      <c r="K149" s="321"/>
      <c r="L149" s="321"/>
      <c r="M149" s="321"/>
      <c r="N149" s="321"/>
      <c r="O149" s="321"/>
      <c r="P149" s="321"/>
      <c r="Q149" s="321"/>
      <c r="R149" s="321"/>
      <c r="S149" s="410"/>
      <c r="T149" s="410"/>
      <c r="U149" s="410"/>
      <c r="V149" s="410"/>
      <c r="W149" s="410"/>
      <c r="X149" s="410"/>
      <c r="Y149" s="410"/>
      <c r="Z149" s="410"/>
      <c r="AA149" s="410"/>
    </row>
    <row r="150" spans="1:27" ht="13.15" customHeight="1" x14ac:dyDescent="0.2">
      <c r="A150" s="482" t="s">
        <v>444</v>
      </c>
      <c r="B150" s="194"/>
      <c r="C150" s="194"/>
      <c r="D150" s="232"/>
      <c r="E150" s="205"/>
      <c r="G150" s="321"/>
      <c r="H150" s="321"/>
      <c r="I150" s="321"/>
      <c r="J150" s="321"/>
      <c r="K150" s="321"/>
      <c r="L150" s="321"/>
      <c r="M150" s="321"/>
      <c r="N150" s="321"/>
      <c r="O150" s="321"/>
      <c r="P150" s="321"/>
      <c r="Q150" s="321"/>
      <c r="R150" s="321"/>
      <c r="S150" s="410"/>
      <c r="T150" s="410"/>
      <c r="U150" s="410"/>
      <c r="V150" s="410"/>
      <c r="W150" s="410"/>
      <c r="X150" s="410"/>
      <c r="Y150" s="410"/>
      <c r="Z150" s="410"/>
      <c r="AA150" s="410"/>
    </row>
    <row r="151" spans="1:27" ht="13.15" customHeight="1" x14ac:dyDescent="0.2">
      <c r="A151" s="482" t="s">
        <v>445</v>
      </c>
      <c r="B151" s="194"/>
      <c r="C151" s="194"/>
      <c r="D151" s="232"/>
      <c r="E151" s="205"/>
      <c r="G151" s="321"/>
      <c r="H151" s="321"/>
      <c r="I151" s="321"/>
      <c r="J151" s="321"/>
      <c r="K151" s="321"/>
      <c r="L151" s="321"/>
      <c r="M151" s="321"/>
      <c r="N151" s="321"/>
      <c r="O151" s="321"/>
      <c r="P151" s="321"/>
      <c r="Q151" s="321"/>
      <c r="R151" s="321"/>
      <c r="S151" s="410"/>
      <c r="T151" s="410"/>
      <c r="U151" s="410"/>
      <c r="V151" s="410"/>
      <c r="W151" s="410"/>
      <c r="X151" s="410"/>
      <c r="Y151" s="410"/>
      <c r="Z151" s="410"/>
      <c r="AA151" s="410"/>
    </row>
    <row r="152" spans="1:27" ht="13.15" customHeight="1" x14ac:dyDescent="0.2">
      <c r="A152" s="482" t="s">
        <v>446</v>
      </c>
      <c r="B152" s="194"/>
      <c r="C152" s="194"/>
      <c r="D152" s="232"/>
      <c r="E152" s="205"/>
      <c r="G152" s="321"/>
      <c r="H152" s="321"/>
      <c r="I152" s="321"/>
      <c r="J152" s="321"/>
      <c r="K152" s="321"/>
      <c r="L152" s="321"/>
      <c r="M152" s="321"/>
      <c r="N152" s="321"/>
      <c r="O152" s="321"/>
      <c r="P152" s="321"/>
      <c r="Q152" s="321"/>
      <c r="R152" s="321"/>
      <c r="S152" s="410"/>
      <c r="T152" s="410"/>
      <c r="U152" s="410"/>
      <c r="V152" s="410"/>
      <c r="W152" s="410"/>
      <c r="X152" s="410"/>
      <c r="Y152" s="410"/>
      <c r="Z152" s="410"/>
      <c r="AA152" s="410"/>
    </row>
    <row r="153" spans="1:27" ht="13.15" customHeight="1" x14ac:dyDescent="0.2">
      <c r="A153" s="482" t="s">
        <v>447</v>
      </c>
      <c r="B153" s="194"/>
      <c r="C153" s="194"/>
      <c r="D153" s="232"/>
      <c r="E153" s="205"/>
      <c r="G153" s="321"/>
      <c r="H153" s="321"/>
      <c r="I153" s="321"/>
      <c r="J153" s="321"/>
      <c r="K153" s="321"/>
      <c r="L153" s="321"/>
      <c r="M153" s="321"/>
      <c r="N153" s="321"/>
      <c r="O153" s="321"/>
      <c r="P153" s="321"/>
      <c r="Q153" s="321"/>
      <c r="R153" s="321"/>
      <c r="S153" s="410"/>
      <c r="T153" s="410"/>
      <c r="U153" s="410"/>
      <c r="V153" s="410"/>
      <c r="W153" s="410"/>
      <c r="X153" s="410"/>
      <c r="Y153" s="410"/>
      <c r="Z153" s="410"/>
      <c r="AA153" s="410"/>
    </row>
    <row r="154" spans="1:27" ht="13.15" customHeight="1" x14ac:dyDescent="0.2">
      <c r="A154" s="482" t="s">
        <v>448</v>
      </c>
      <c r="B154" s="194"/>
      <c r="C154" s="194"/>
      <c r="D154" s="232"/>
      <c r="E154" s="205"/>
      <c r="G154" s="321"/>
      <c r="H154" s="321"/>
      <c r="I154" s="321"/>
      <c r="J154" s="321"/>
      <c r="K154" s="321"/>
      <c r="L154" s="321"/>
      <c r="M154" s="321"/>
      <c r="N154" s="321"/>
      <c r="O154" s="321"/>
      <c r="P154" s="321"/>
      <c r="Q154" s="321"/>
      <c r="R154" s="321"/>
      <c r="S154" s="410"/>
      <c r="T154" s="410"/>
      <c r="U154" s="410"/>
      <c r="V154" s="410"/>
      <c r="W154" s="410"/>
      <c r="X154" s="410"/>
      <c r="Y154" s="410"/>
      <c r="Z154" s="410"/>
      <c r="AA154" s="410"/>
    </row>
    <row r="155" spans="1:27" ht="13.15" customHeight="1" x14ac:dyDescent="0.2">
      <c r="A155" s="482" t="s">
        <v>805</v>
      </c>
      <c r="B155" s="194"/>
      <c r="C155" s="194"/>
      <c r="D155" s="232"/>
      <c r="E155" s="205"/>
      <c r="G155" s="321"/>
      <c r="H155" s="321"/>
      <c r="I155" s="321"/>
      <c r="J155" s="321"/>
      <c r="K155" s="321"/>
      <c r="L155" s="321"/>
      <c r="M155" s="321"/>
      <c r="N155" s="321"/>
      <c r="O155" s="321"/>
      <c r="P155" s="321"/>
      <c r="Q155" s="321"/>
      <c r="R155" s="321"/>
      <c r="S155" s="410"/>
      <c r="T155" s="410"/>
      <c r="U155" s="410"/>
      <c r="V155" s="410"/>
      <c r="W155" s="410"/>
      <c r="X155" s="410"/>
      <c r="Y155" s="410"/>
      <c r="Z155" s="410"/>
      <c r="AA155" s="410"/>
    </row>
    <row r="156" spans="1:27" ht="13.15" customHeight="1" x14ac:dyDescent="0.2">
      <c r="A156" s="481" t="s">
        <v>468</v>
      </c>
      <c r="B156" s="206"/>
      <c r="C156" s="206"/>
      <c r="D156" s="232"/>
      <c r="E156" s="207"/>
      <c r="G156" s="321"/>
      <c r="H156" s="321"/>
      <c r="I156" s="321"/>
      <c r="J156" s="321"/>
      <c r="K156" s="321"/>
      <c r="L156" s="321"/>
      <c r="M156" s="321"/>
      <c r="N156" s="321"/>
      <c r="O156" s="321"/>
      <c r="P156" s="321"/>
      <c r="Q156" s="321"/>
      <c r="R156" s="321"/>
      <c r="S156" s="410"/>
      <c r="T156" s="410"/>
      <c r="U156" s="410"/>
      <c r="V156" s="410"/>
      <c r="W156" s="410"/>
      <c r="X156" s="410"/>
      <c r="Y156" s="410"/>
      <c r="Z156" s="410"/>
      <c r="AA156" s="410"/>
    </row>
    <row r="157" spans="1:27" ht="13.15" customHeight="1" x14ac:dyDescent="0.2">
      <c r="A157" s="481" t="s">
        <v>469</v>
      </c>
      <c r="B157" s="192"/>
      <c r="C157" s="195"/>
      <c r="D157" s="232"/>
      <c r="E157" s="196"/>
      <c r="G157" s="321"/>
      <c r="H157" s="321"/>
      <c r="I157" s="321"/>
      <c r="J157" s="321"/>
      <c r="K157" s="321"/>
      <c r="L157" s="321"/>
      <c r="M157" s="321"/>
      <c r="N157" s="321"/>
      <c r="O157" s="321"/>
      <c r="P157" s="321"/>
      <c r="Q157" s="321"/>
      <c r="R157" s="321"/>
      <c r="S157" s="410"/>
      <c r="T157" s="410"/>
      <c r="U157" s="410"/>
      <c r="V157" s="410"/>
      <c r="W157" s="410"/>
      <c r="X157" s="410"/>
      <c r="Y157" s="410"/>
      <c r="Z157" s="410"/>
      <c r="AA157" s="410"/>
    </row>
    <row r="158" spans="1:27" ht="13.15" customHeight="1" x14ac:dyDescent="0.2">
      <c r="A158" s="386" t="s">
        <v>470</v>
      </c>
      <c r="B158" s="189"/>
      <c r="C158" s="190"/>
      <c r="D158" s="244"/>
      <c r="E158" s="191"/>
      <c r="G158" s="321"/>
      <c r="H158" s="321"/>
      <c r="I158" s="321"/>
      <c r="J158" s="321"/>
      <c r="K158" s="321"/>
      <c r="L158" s="321"/>
      <c r="M158" s="321"/>
      <c r="N158" s="321"/>
      <c r="O158" s="321"/>
      <c r="P158" s="321"/>
      <c r="Q158" s="321"/>
      <c r="R158" s="321"/>
      <c r="S158" s="410"/>
      <c r="T158" s="410"/>
      <c r="U158" s="410"/>
      <c r="V158" s="410"/>
      <c r="W158" s="410"/>
      <c r="X158" s="410"/>
      <c r="Y158" s="410"/>
      <c r="Z158" s="410"/>
      <c r="AA158" s="410"/>
    </row>
    <row r="159" spans="1:27" ht="13.15" customHeight="1" x14ac:dyDescent="0.2">
      <c r="A159" s="482" t="s">
        <v>471</v>
      </c>
      <c r="B159" s="195"/>
      <c r="C159" s="198"/>
      <c r="D159" s="232"/>
      <c r="E159" s="199"/>
      <c r="G159" s="321"/>
      <c r="H159" s="321"/>
      <c r="I159" s="321"/>
      <c r="J159" s="321"/>
      <c r="K159" s="321"/>
      <c r="L159" s="321"/>
      <c r="M159" s="321"/>
      <c r="N159" s="321"/>
      <c r="O159" s="321"/>
      <c r="P159" s="321"/>
      <c r="Q159" s="321"/>
      <c r="R159" s="321"/>
      <c r="S159" s="410"/>
      <c r="T159" s="410"/>
      <c r="U159" s="410"/>
      <c r="V159" s="410"/>
      <c r="W159" s="410"/>
      <c r="X159" s="410"/>
      <c r="Y159" s="410"/>
      <c r="Z159" s="410"/>
      <c r="AA159" s="410"/>
    </row>
    <row r="160" spans="1:27" ht="13.15" customHeight="1" x14ac:dyDescent="0.2">
      <c r="A160" s="482" t="s">
        <v>472</v>
      </c>
      <c r="B160" s="198"/>
      <c r="C160" s="198"/>
      <c r="D160" s="232"/>
      <c r="E160" s="199"/>
      <c r="G160" s="321"/>
      <c r="H160" s="321"/>
      <c r="I160" s="321"/>
      <c r="J160" s="321"/>
      <c r="K160" s="321"/>
      <c r="L160" s="321"/>
      <c r="M160" s="321"/>
      <c r="N160" s="321"/>
      <c r="O160" s="321"/>
      <c r="P160" s="321"/>
      <c r="Q160" s="321"/>
      <c r="R160" s="321"/>
      <c r="S160" s="410"/>
      <c r="T160" s="410"/>
      <c r="U160" s="410"/>
      <c r="V160" s="410"/>
      <c r="W160" s="410"/>
      <c r="X160" s="410"/>
      <c r="Y160" s="410"/>
      <c r="Z160" s="410"/>
      <c r="AA160" s="410"/>
    </row>
    <row r="161" spans="1:27" ht="13.15" customHeight="1" x14ac:dyDescent="0.2">
      <c r="A161" s="481" t="s">
        <v>473</v>
      </c>
      <c r="B161" s="190"/>
      <c r="C161" s="198"/>
      <c r="D161" s="232"/>
      <c r="E161" s="199"/>
      <c r="G161" s="321"/>
      <c r="H161" s="321"/>
      <c r="I161" s="321"/>
      <c r="J161" s="321"/>
      <c r="K161" s="321"/>
      <c r="L161" s="321"/>
      <c r="M161" s="321"/>
      <c r="N161" s="321"/>
      <c r="O161" s="321"/>
      <c r="P161" s="321"/>
      <c r="Q161" s="321"/>
      <c r="R161" s="321"/>
      <c r="S161" s="410"/>
      <c r="T161" s="410"/>
      <c r="U161" s="410"/>
      <c r="V161" s="410"/>
      <c r="W161" s="410"/>
      <c r="X161" s="410"/>
      <c r="Y161" s="410"/>
      <c r="Z161" s="410"/>
      <c r="AA161" s="410"/>
    </row>
    <row r="162" spans="1:27" ht="13.15" customHeight="1" x14ac:dyDescent="0.2">
      <c r="A162" s="481" t="s">
        <v>474</v>
      </c>
      <c r="B162" s="190"/>
      <c r="C162" s="198"/>
      <c r="D162" s="232"/>
      <c r="E162" s="199"/>
      <c r="G162" s="321"/>
      <c r="H162" s="321"/>
      <c r="I162" s="321"/>
      <c r="J162" s="321"/>
      <c r="K162" s="321"/>
      <c r="L162" s="321"/>
      <c r="M162" s="321"/>
      <c r="N162" s="321"/>
      <c r="O162" s="321"/>
      <c r="P162" s="321"/>
      <c r="Q162" s="321"/>
      <c r="R162" s="321"/>
      <c r="S162" s="410"/>
      <c r="T162" s="410"/>
      <c r="U162" s="410"/>
      <c r="V162" s="410"/>
      <c r="W162" s="410"/>
      <c r="X162" s="410"/>
      <c r="Y162" s="410"/>
      <c r="Z162" s="410"/>
      <c r="AA162" s="410"/>
    </row>
    <row r="163" spans="1:27" ht="13.15" customHeight="1" x14ac:dyDescent="0.2">
      <c r="A163" s="386" t="s">
        <v>475</v>
      </c>
      <c r="B163" s="189"/>
      <c r="C163" s="190"/>
      <c r="D163" s="244"/>
      <c r="E163" s="191"/>
      <c r="G163" s="321"/>
      <c r="H163" s="321"/>
      <c r="I163" s="321"/>
      <c r="J163" s="321"/>
      <c r="K163" s="321"/>
      <c r="L163" s="321"/>
      <c r="M163" s="321"/>
      <c r="N163" s="321"/>
      <c r="O163" s="321"/>
      <c r="P163" s="321"/>
      <c r="Q163" s="321"/>
      <c r="R163" s="321"/>
      <c r="S163" s="410"/>
      <c r="T163" s="410"/>
      <c r="U163" s="410"/>
      <c r="V163" s="410"/>
      <c r="W163" s="410"/>
      <c r="X163" s="410"/>
      <c r="Y163" s="410"/>
      <c r="Z163" s="410"/>
      <c r="AA163" s="410"/>
    </row>
    <row r="164" spans="1:27" ht="13.15" customHeight="1" x14ac:dyDescent="0.2">
      <c r="A164" s="386" t="s">
        <v>476</v>
      </c>
      <c r="B164" s="189"/>
      <c r="C164" s="190"/>
      <c r="D164" s="244"/>
      <c r="E164" s="191"/>
      <c r="G164" s="321"/>
      <c r="H164" s="321"/>
      <c r="I164" s="321"/>
      <c r="J164" s="321"/>
      <c r="K164" s="321"/>
      <c r="L164" s="321"/>
      <c r="M164" s="321"/>
      <c r="N164" s="321"/>
      <c r="O164" s="321"/>
      <c r="P164" s="321"/>
      <c r="Q164" s="321"/>
      <c r="R164" s="321"/>
      <c r="S164" s="410"/>
      <c r="T164" s="410"/>
      <c r="U164" s="410"/>
      <c r="V164" s="410"/>
      <c r="W164" s="410"/>
      <c r="X164" s="410"/>
      <c r="Y164" s="410"/>
      <c r="Z164" s="410"/>
      <c r="AA164" s="410"/>
    </row>
    <row r="165" spans="1:27" ht="12.75" customHeight="1" x14ac:dyDescent="0.2">
      <c r="A165" s="386" t="s">
        <v>758</v>
      </c>
      <c r="B165" s="189"/>
      <c r="C165" s="190"/>
      <c r="D165" s="244"/>
      <c r="E165" s="398"/>
      <c r="G165" s="321"/>
      <c r="H165" s="321"/>
      <c r="I165" s="321"/>
      <c r="J165" s="321"/>
      <c r="K165" s="321"/>
      <c r="L165" s="321"/>
      <c r="M165" s="321"/>
      <c r="N165" s="321"/>
      <c r="O165" s="321"/>
      <c r="P165" s="321"/>
      <c r="Q165" s="321"/>
      <c r="R165" s="321"/>
      <c r="S165" s="410"/>
      <c r="T165" s="410"/>
      <c r="U165" s="410"/>
      <c r="V165" s="410"/>
      <c r="W165" s="410"/>
      <c r="X165" s="410"/>
      <c r="Y165" s="410"/>
      <c r="Z165" s="410"/>
      <c r="AA165" s="410"/>
    </row>
    <row r="166" spans="1:27" ht="12.75" customHeight="1" x14ac:dyDescent="0.2">
      <c r="A166" s="482" t="s">
        <v>477</v>
      </c>
      <c r="B166" s="200"/>
      <c r="C166" s="198"/>
      <c r="D166" s="232"/>
      <c r="E166" s="199"/>
      <c r="G166" s="321"/>
      <c r="H166" s="321"/>
      <c r="I166" s="321"/>
      <c r="J166" s="321"/>
      <c r="K166" s="321"/>
      <c r="L166" s="321"/>
      <c r="M166" s="321"/>
      <c r="N166" s="321"/>
      <c r="O166" s="321"/>
      <c r="P166" s="321"/>
      <c r="Q166" s="321"/>
      <c r="R166" s="321"/>
      <c r="S166" s="410"/>
      <c r="T166" s="410"/>
      <c r="U166" s="410"/>
      <c r="V166" s="410"/>
      <c r="W166" s="410"/>
      <c r="X166" s="410"/>
      <c r="Y166" s="410"/>
      <c r="Z166" s="410"/>
      <c r="AA166" s="410"/>
    </row>
    <row r="167" spans="1:27" ht="12.75" customHeight="1" x14ac:dyDescent="0.2">
      <c r="A167" s="642" t="s">
        <v>480</v>
      </c>
      <c r="B167" s="643"/>
      <c r="C167" s="643"/>
      <c r="D167" s="643"/>
      <c r="E167" s="644"/>
      <c r="G167" s="321"/>
      <c r="H167" s="321"/>
      <c r="I167" s="321"/>
      <c r="J167" s="321"/>
      <c r="K167" s="321"/>
      <c r="L167" s="321"/>
      <c r="M167" s="321"/>
      <c r="N167" s="321"/>
      <c r="O167" s="321"/>
      <c r="P167" s="321"/>
      <c r="Q167" s="321"/>
      <c r="R167" s="321"/>
      <c r="S167" s="410"/>
      <c r="T167" s="410"/>
      <c r="U167" s="410"/>
      <c r="V167" s="410"/>
      <c r="W167" s="410"/>
      <c r="X167" s="410"/>
      <c r="Y167" s="410"/>
      <c r="Z167" s="410"/>
      <c r="AA167" s="410"/>
    </row>
    <row r="168" spans="1:27" ht="12.75" customHeight="1" x14ac:dyDescent="0.2">
      <c r="A168" s="481" t="s">
        <v>481</v>
      </c>
      <c r="B168" s="192"/>
      <c r="C168" s="198"/>
      <c r="D168" s="232"/>
      <c r="E168" s="199"/>
      <c r="G168" s="321"/>
      <c r="H168" s="321"/>
      <c r="I168" s="321"/>
      <c r="J168" s="321"/>
      <c r="K168" s="321"/>
      <c r="L168" s="321"/>
      <c r="M168" s="321"/>
      <c r="N168" s="321"/>
      <c r="O168" s="321"/>
      <c r="P168" s="321"/>
      <c r="Q168" s="321"/>
      <c r="R168" s="321"/>
      <c r="S168" s="410"/>
      <c r="T168" s="410"/>
      <c r="U168" s="410"/>
      <c r="V168" s="410"/>
      <c r="W168" s="410"/>
      <c r="X168" s="410"/>
      <c r="Y168" s="410"/>
      <c r="Z168" s="410"/>
      <c r="AA168" s="410"/>
    </row>
    <row r="169" spans="1:27" ht="12.75" customHeight="1" x14ac:dyDescent="0.2">
      <c r="A169" s="481" t="s">
        <v>482</v>
      </c>
      <c r="B169" s="192"/>
      <c r="C169" s="198"/>
      <c r="D169" s="232"/>
      <c r="E169" s="199"/>
      <c r="G169" s="321"/>
      <c r="H169" s="321"/>
      <c r="I169" s="321"/>
      <c r="J169" s="321"/>
      <c r="K169" s="321"/>
      <c r="L169" s="321"/>
      <c r="M169" s="321"/>
      <c r="N169" s="321"/>
      <c r="O169" s="321"/>
      <c r="P169" s="321"/>
      <c r="Q169" s="321"/>
      <c r="R169" s="321"/>
      <c r="S169" s="410"/>
      <c r="T169" s="410"/>
      <c r="U169" s="410"/>
      <c r="V169" s="410"/>
      <c r="W169" s="410"/>
      <c r="X169" s="410"/>
      <c r="Y169" s="410"/>
      <c r="Z169" s="410"/>
      <c r="AA169" s="410"/>
    </row>
    <row r="170" spans="1:27" ht="12.75" customHeight="1" x14ac:dyDescent="0.2">
      <c r="A170" s="481" t="s">
        <v>483</v>
      </c>
      <c r="B170" s="190"/>
      <c r="C170" s="198"/>
      <c r="D170" s="232"/>
      <c r="E170" s="199"/>
    </row>
    <row r="171" spans="1:27" ht="13.5" customHeight="1" x14ac:dyDescent="0.2">
      <c r="A171" s="642" t="s">
        <v>484</v>
      </c>
      <c r="B171" s="643"/>
      <c r="C171" s="643"/>
      <c r="D171" s="643"/>
      <c r="E171" s="644"/>
    </row>
    <row r="172" spans="1:27" ht="14.25" customHeight="1" x14ac:dyDescent="0.2">
      <c r="A172" s="481" t="s">
        <v>463</v>
      </c>
      <c r="B172" s="192"/>
      <c r="C172" s="198"/>
      <c r="D172" s="232"/>
      <c r="E172" s="199"/>
    </row>
    <row r="173" spans="1:27" ht="14.25" customHeight="1" x14ac:dyDescent="0.2">
      <c r="A173" s="476" t="s">
        <v>477</v>
      </c>
      <c r="B173" s="208"/>
      <c r="C173" s="198"/>
      <c r="D173" s="232"/>
      <c r="E173" s="199"/>
    </row>
    <row r="174" spans="1:27" ht="14.25" customHeight="1" x14ac:dyDescent="0.2">
      <c r="A174" s="480" t="s">
        <v>485</v>
      </c>
      <c r="B174" s="192"/>
      <c r="C174" s="198"/>
      <c r="D174" s="232"/>
      <c r="E174" s="199"/>
    </row>
    <row r="175" spans="1:27" ht="14.25" customHeight="1" x14ac:dyDescent="0.2">
      <c r="A175" s="476" t="s">
        <v>486</v>
      </c>
      <c r="B175" s="195"/>
      <c r="C175" s="198"/>
      <c r="D175" s="232"/>
      <c r="E175" s="199"/>
    </row>
    <row r="176" spans="1:27" ht="15" customHeight="1" x14ac:dyDescent="0.2">
      <c r="A176" s="628" t="s">
        <v>487</v>
      </c>
      <c r="B176" s="629"/>
      <c r="C176" s="629"/>
      <c r="D176" s="629"/>
      <c r="E176" s="645"/>
    </row>
    <row r="177" spans="1:5" ht="15" customHeight="1" x14ac:dyDescent="0.2">
      <c r="A177" s="597" t="s">
        <v>155</v>
      </c>
      <c r="B177" s="598"/>
      <c r="C177" s="598"/>
      <c r="D177" s="598"/>
      <c r="E177" s="646"/>
    </row>
    <row r="178" spans="1:5" ht="13.35" customHeight="1" x14ac:dyDescent="0.2">
      <c r="A178" s="476" t="s">
        <v>493</v>
      </c>
      <c r="B178" s="195"/>
      <c r="C178" s="195"/>
      <c r="D178" s="245"/>
      <c r="E178" s="196"/>
    </row>
    <row r="179" spans="1:5" ht="13.35" customHeight="1" x14ac:dyDescent="0.2">
      <c r="A179" s="481" t="s">
        <v>488</v>
      </c>
      <c r="B179" s="190"/>
      <c r="C179" s="198"/>
      <c r="D179" s="232"/>
      <c r="E179" s="199"/>
    </row>
    <row r="180" spans="1:5" ht="13.35" customHeight="1" x14ac:dyDescent="0.2">
      <c r="A180" s="481" t="s">
        <v>489</v>
      </c>
      <c r="B180" s="190"/>
      <c r="C180" s="198"/>
      <c r="D180" s="232"/>
      <c r="E180" s="199"/>
    </row>
    <row r="181" spans="1:5" ht="13.35" customHeight="1" x14ac:dyDescent="0.2">
      <c r="A181" s="481" t="s">
        <v>490</v>
      </c>
      <c r="B181" s="189"/>
      <c r="C181" s="195"/>
      <c r="D181" s="232"/>
      <c r="E181" s="196"/>
    </row>
    <row r="182" spans="1:5" ht="13.35" customHeight="1" x14ac:dyDescent="0.2">
      <c r="A182" s="481" t="s">
        <v>491</v>
      </c>
      <c r="B182" s="190"/>
      <c r="C182" s="198"/>
      <c r="D182" s="232"/>
      <c r="E182" s="199"/>
    </row>
    <row r="183" spans="1:5" ht="12.75" x14ac:dyDescent="0.2">
      <c r="A183" s="597" t="s">
        <v>492</v>
      </c>
      <c r="B183" s="598"/>
      <c r="C183" s="598"/>
      <c r="D183" s="600"/>
      <c r="E183" s="601"/>
    </row>
    <row r="184" spans="1:5" ht="13.35" customHeight="1" x14ac:dyDescent="0.2">
      <c r="A184" s="482" t="s">
        <v>493</v>
      </c>
      <c r="B184" s="198"/>
      <c r="C184" s="198"/>
      <c r="D184" s="232"/>
      <c r="E184" s="199"/>
    </row>
    <row r="185" spans="1:5" ht="13.35" customHeight="1" x14ac:dyDescent="0.2">
      <c r="A185" s="481" t="s">
        <v>494</v>
      </c>
      <c r="B185" s="198"/>
      <c r="C185" s="198"/>
      <c r="D185" s="232"/>
      <c r="E185" s="199"/>
    </row>
    <row r="186" spans="1:5" ht="13.35" customHeight="1" x14ac:dyDescent="0.2">
      <c r="A186" s="481" t="s">
        <v>490</v>
      </c>
      <c r="B186" s="189"/>
      <c r="C186" s="195"/>
      <c r="D186" s="232"/>
      <c r="E186" s="196"/>
    </row>
    <row r="187" spans="1:5" ht="13.35" customHeight="1" x14ac:dyDescent="0.2">
      <c r="A187" s="481" t="s">
        <v>491</v>
      </c>
      <c r="B187" s="190"/>
      <c r="C187" s="198"/>
      <c r="D187" s="232"/>
      <c r="E187" s="199"/>
    </row>
    <row r="188" spans="1:5" ht="12" customHeight="1" x14ac:dyDescent="0.2">
      <c r="A188" s="597" t="s">
        <v>158</v>
      </c>
      <c r="B188" s="598"/>
      <c r="C188" s="598"/>
      <c r="D188" s="600"/>
      <c r="E188" s="601"/>
    </row>
    <row r="189" spans="1:5" ht="13.35" customHeight="1" x14ac:dyDescent="0.2">
      <c r="A189" s="482" t="s">
        <v>493</v>
      </c>
      <c r="B189" s="198"/>
      <c r="C189" s="198"/>
      <c r="D189" s="232"/>
      <c r="E189" s="199"/>
    </row>
    <row r="190" spans="1:5" ht="13.35" customHeight="1" x14ac:dyDescent="0.2">
      <c r="A190" s="481" t="s">
        <v>489</v>
      </c>
      <c r="B190" s="198"/>
      <c r="C190" s="198"/>
      <c r="D190" s="232"/>
      <c r="E190" s="199"/>
    </row>
    <row r="191" spans="1:5" ht="13.35" customHeight="1" x14ac:dyDescent="0.2">
      <c r="A191" s="481" t="s">
        <v>491</v>
      </c>
      <c r="B191" s="198"/>
      <c r="C191" s="198"/>
      <c r="D191" s="232"/>
      <c r="E191" s="199"/>
    </row>
    <row r="192" spans="1:5" ht="12.75" x14ac:dyDescent="0.2">
      <c r="A192" s="597" t="s">
        <v>159</v>
      </c>
      <c r="B192" s="598"/>
      <c r="C192" s="598"/>
      <c r="D192" s="600"/>
      <c r="E192" s="601"/>
    </row>
    <row r="193" spans="1:6" ht="13.35" customHeight="1" x14ac:dyDescent="0.2">
      <c r="A193" s="482" t="s">
        <v>495</v>
      </c>
      <c r="B193" s="198"/>
      <c r="C193" s="198"/>
      <c r="D193" s="232"/>
      <c r="E193" s="199"/>
    </row>
    <row r="194" spans="1:6" ht="13.35" customHeight="1" x14ac:dyDescent="0.2">
      <c r="A194" s="482" t="s">
        <v>496</v>
      </c>
      <c r="B194" s="198"/>
      <c r="C194" s="198"/>
      <c r="D194" s="232"/>
      <c r="E194" s="199"/>
    </row>
    <row r="195" spans="1:6" ht="13.35" customHeight="1" x14ac:dyDescent="0.2">
      <c r="A195" s="482" t="s">
        <v>497</v>
      </c>
      <c r="B195" s="198"/>
      <c r="C195" s="198"/>
      <c r="D195" s="232"/>
      <c r="E195" s="199"/>
    </row>
    <row r="196" spans="1:6" ht="13.35" customHeight="1" x14ac:dyDescent="0.2">
      <c r="A196" s="482" t="s">
        <v>759</v>
      </c>
      <c r="B196" s="198"/>
      <c r="C196" s="198"/>
      <c r="D196" s="232"/>
      <c r="E196" s="199"/>
    </row>
    <row r="197" spans="1:6" ht="12.75" x14ac:dyDescent="0.2">
      <c r="A197" s="628" t="s">
        <v>498</v>
      </c>
      <c r="B197" s="629"/>
      <c r="C197" s="629"/>
      <c r="D197" s="631"/>
      <c r="E197" s="632"/>
    </row>
    <row r="198" spans="1:6" ht="24" x14ac:dyDescent="0.2">
      <c r="A198" s="386" t="s">
        <v>672</v>
      </c>
      <c r="B198" s="228"/>
      <c r="C198" s="228"/>
      <c r="D198" s="392"/>
      <c r="E198" s="393"/>
    </row>
    <row r="199" spans="1:6" ht="12.75" x14ac:dyDescent="0.2">
      <c r="A199" s="628" t="s">
        <v>748</v>
      </c>
      <c r="B199" s="629"/>
      <c r="C199" s="629"/>
      <c r="D199" s="631"/>
      <c r="E199" s="632"/>
    </row>
    <row r="200" spans="1:6" ht="15" customHeight="1" x14ac:dyDescent="0.2">
      <c r="A200" s="494" t="s">
        <v>499</v>
      </c>
      <c r="B200" s="189"/>
      <c r="C200" s="190"/>
      <c r="D200" s="244"/>
      <c r="E200" s="191"/>
    </row>
    <row r="201" spans="1:6" ht="13.35" customHeight="1" x14ac:dyDescent="0.2">
      <c r="A201" s="386" t="s">
        <v>209</v>
      </c>
      <c r="B201" s="189"/>
      <c r="C201" s="190"/>
      <c r="D201" s="244"/>
      <c r="E201" s="191"/>
    </row>
    <row r="202" spans="1:6" ht="13.35" customHeight="1" x14ac:dyDescent="0.2">
      <c r="A202" s="386" t="s">
        <v>500</v>
      </c>
      <c r="B202" s="209"/>
      <c r="C202" s="209"/>
      <c r="D202" s="244"/>
      <c r="E202" s="210"/>
      <c r="F202" s="185"/>
    </row>
    <row r="203" spans="1:6" ht="13.35" customHeight="1" x14ac:dyDescent="0.2">
      <c r="A203" s="386" t="s">
        <v>501</v>
      </c>
      <c r="B203" s="189"/>
      <c r="C203" s="190"/>
      <c r="D203" s="244"/>
      <c r="E203" s="191"/>
      <c r="F203" s="185"/>
    </row>
    <row r="204" spans="1:6" ht="13.35" customHeight="1" x14ac:dyDescent="0.2">
      <c r="A204" s="482" t="s">
        <v>502</v>
      </c>
      <c r="B204" s="195"/>
      <c r="C204" s="190"/>
      <c r="D204" s="232"/>
      <c r="E204" s="191"/>
    </row>
    <row r="205" spans="1:6" ht="15" customHeight="1" x14ac:dyDescent="0.2">
      <c r="A205" s="494" t="s">
        <v>499</v>
      </c>
      <c r="B205" s="198"/>
      <c r="C205" s="198"/>
      <c r="D205" s="232"/>
      <c r="E205" s="199"/>
    </row>
    <row r="206" spans="1:6" ht="13.35" customHeight="1" x14ac:dyDescent="0.2">
      <c r="A206" s="482" t="s">
        <v>209</v>
      </c>
      <c r="B206" s="198"/>
      <c r="C206" s="198"/>
      <c r="D206" s="232"/>
      <c r="E206" s="199"/>
    </row>
    <row r="207" spans="1:6" ht="13.35" customHeight="1" x14ac:dyDescent="0.2">
      <c r="A207" s="386" t="s">
        <v>500</v>
      </c>
      <c r="B207" s="211"/>
      <c r="C207" s="211"/>
      <c r="D207" s="232"/>
      <c r="E207" s="212"/>
    </row>
    <row r="208" spans="1:6" ht="13.35" customHeight="1" x14ac:dyDescent="0.2">
      <c r="A208" s="482" t="s">
        <v>501</v>
      </c>
      <c r="B208" s="198"/>
      <c r="C208" s="198"/>
      <c r="D208" s="245"/>
      <c r="E208" s="199"/>
    </row>
    <row r="209" spans="1:64" ht="13.35" customHeight="1" x14ac:dyDescent="0.2">
      <c r="A209" s="482" t="s">
        <v>502</v>
      </c>
      <c r="B209" s="198"/>
      <c r="C209" s="198"/>
      <c r="D209" s="245"/>
      <c r="E209" s="199"/>
    </row>
    <row r="210" spans="1:64" ht="15" customHeight="1" x14ac:dyDescent="0.2">
      <c r="A210" s="494" t="s">
        <v>499</v>
      </c>
      <c r="B210" s="198"/>
      <c r="C210" s="198"/>
      <c r="D210" s="245"/>
      <c r="E210" s="199"/>
    </row>
    <row r="211" spans="1:64" ht="13.35" customHeight="1" x14ac:dyDescent="0.2">
      <c r="A211" s="482" t="s">
        <v>209</v>
      </c>
      <c r="B211" s="198"/>
      <c r="C211" s="198"/>
      <c r="D211" s="245"/>
      <c r="E211" s="199"/>
    </row>
    <row r="212" spans="1:64" ht="13.35" customHeight="1" x14ac:dyDescent="0.2">
      <c r="A212" s="386" t="s">
        <v>500</v>
      </c>
      <c r="B212" s="211"/>
      <c r="C212" s="211"/>
      <c r="D212" s="232"/>
      <c r="E212" s="212"/>
    </row>
    <row r="213" spans="1:64" ht="13.35" customHeight="1" x14ac:dyDescent="0.2">
      <c r="A213" s="482" t="s">
        <v>501</v>
      </c>
      <c r="B213" s="198"/>
      <c r="C213" s="198"/>
      <c r="D213" s="232"/>
      <c r="E213" s="199"/>
    </row>
    <row r="214" spans="1:64" ht="13.35" customHeight="1" x14ac:dyDescent="0.2">
      <c r="A214" s="482" t="s">
        <v>502</v>
      </c>
      <c r="B214" s="198"/>
      <c r="C214" s="198"/>
      <c r="D214" s="232"/>
      <c r="E214" s="199"/>
    </row>
    <row r="215" spans="1:64" ht="12" customHeight="1" x14ac:dyDescent="0.2">
      <c r="A215" s="628" t="s">
        <v>503</v>
      </c>
      <c r="B215" s="629"/>
      <c r="C215" s="629"/>
      <c r="D215" s="631"/>
      <c r="E215" s="632"/>
    </row>
    <row r="216" spans="1:64" s="214" customFormat="1" ht="24" customHeight="1" x14ac:dyDescent="0.2">
      <c r="A216" s="386" t="s">
        <v>504</v>
      </c>
      <c r="B216" s="326"/>
      <c r="C216" s="327"/>
      <c r="D216" s="246"/>
      <c r="E216" s="394"/>
      <c r="F216" s="213"/>
      <c r="S216" s="411"/>
      <c r="T216" s="411"/>
      <c r="U216" s="411"/>
      <c r="V216" s="411"/>
      <c r="W216" s="411"/>
      <c r="X216" s="411"/>
      <c r="Y216" s="411"/>
      <c r="Z216" s="411"/>
      <c r="AA216" s="411"/>
      <c r="AB216" s="411"/>
      <c r="AC216" s="411"/>
      <c r="AD216" s="411"/>
      <c r="AE216" s="411"/>
      <c r="AF216" s="411"/>
      <c r="AG216" s="411"/>
      <c r="AH216" s="411"/>
      <c r="AI216" s="411"/>
      <c r="AJ216" s="411"/>
      <c r="AK216" s="411"/>
      <c r="AL216" s="411"/>
      <c r="AM216" s="411"/>
      <c r="AN216" s="411"/>
      <c r="AO216" s="411"/>
      <c r="AP216" s="411"/>
      <c r="AQ216" s="466"/>
      <c r="AR216" s="411"/>
      <c r="AS216" s="411"/>
      <c r="AT216" s="411"/>
      <c r="AU216" s="385"/>
      <c r="AV216" s="411"/>
      <c r="AW216" s="411"/>
      <c r="AX216" s="411"/>
      <c r="AY216" s="385"/>
      <c r="AZ216" s="411"/>
      <c r="BA216" s="411"/>
      <c r="BB216" s="411"/>
      <c r="BC216" s="411"/>
      <c r="BD216" s="411"/>
      <c r="BE216" s="411"/>
      <c r="BF216" s="411"/>
      <c r="BG216" s="411"/>
      <c r="BH216" s="411"/>
      <c r="BI216" s="411"/>
      <c r="BJ216" s="411"/>
      <c r="BK216" s="411"/>
      <c r="BL216" s="411"/>
    </row>
    <row r="217" spans="1:64" s="214" customFormat="1" ht="12.75" customHeight="1" x14ac:dyDescent="0.2">
      <c r="A217" s="628" t="s">
        <v>745</v>
      </c>
      <c r="B217" s="629"/>
      <c r="C217" s="629"/>
      <c r="D217" s="631"/>
      <c r="E217" s="632"/>
      <c r="F217" s="213"/>
      <c r="S217" s="411"/>
      <c r="T217" s="411"/>
      <c r="U217" s="411"/>
      <c r="V217" s="411"/>
      <c r="W217" s="411"/>
      <c r="X217" s="411"/>
      <c r="Y217" s="411"/>
      <c r="Z217" s="411"/>
      <c r="AA217" s="411"/>
      <c r="AB217" s="411"/>
      <c r="AC217" s="411"/>
      <c r="AD217" s="411"/>
      <c r="AE217" s="411"/>
      <c r="AF217" s="411"/>
      <c r="AG217" s="411"/>
      <c r="AH217" s="411"/>
      <c r="AI217" s="411"/>
      <c r="AJ217" s="411"/>
      <c r="AK217" s="411"/>
      <c r="AL217" s="411"/>
      <c r="AM217" s="411"/>
      <c r="AN217" s="411"/>
      <c r="AO217" s="411"/>
      <c r="AP217" s="411"/>
      <c r="AQ217" s="466"/>
      <c r="AR217" s="411"/>
      <c r="AS217" s="411"/>
      <c r="AT217" s="411"/>
      <c r="AU217" s="385"/>
      <c r="AV217" s="411"/>
      <c r="AW217" s="411"/>
      <c r="AX217" s="411"/>
      <c r="AY217" s="411"/>
      <c r="AZ217" s="411"/>
      <c r="BA217" s="411"/>
      <c r="BB217" s="411"/>
      <c r="BC217" s="411"/>
      <c r="BD217" s="411"/>
      <c r="BE217" s="411"/>
      <c r="BF217" s="411"/>
      <c r="BG217" s="411"/>
      <c r="BH217" s="411"/>
      <c r="BI217" s="411"/>
      <c r="BJ217" s="411"/>
      <c r="BK217" s="411"/>
      <c r="BL217" s="411"/>
    </row>
    <row r="218" spans="1:64" s="214" customFormat="1" ht="15" customHeight="1" x14ac:dyDescent="0.2">
      <c r="A218" s="494" t="s">
        <v>499</v>
      </c>
      <c r="B218" s="192"/>
      <c r="C218" s="198"/>
      <c r="D218" s="232"/>
      <c r="E218" s="199"/>
      <c r="F218" s="213"/>
      <c r="S218" s="411"/>
      <c r="T218" s="411"/>
      <c r="U218" s="411"/>
      <c r="V218" s="411"/>
      <c r="W218" s="411"/>
      <c r="X218" s="411"/>
      <c r="Y218" s="411"/>
      <c r="Z218" s="411"/>
      <c r="AA218" s="411"/>
      <c r="AB218" s="411"/>
      <c r="AC218" s="411"/>
      <c r="AD218" s="411"/>
      <c r="AE218" s="411"/>
      <c r="AF218" s="411"/>
      <c r="AG218" s="411"/>
      <c r="AH218" s="411"/>
      <c r="AI218" s="411"/>
      <c r="AJ218" s="411"/>
      <c r="AK218" s="411"/>
      <c r="AL218" s="411"/>
      <c r="AM218" s="411"/>
      <c r="AN218" s="411"/>
      <c r="AO218" s="411"/>
      <c r="AP218" s="411"/>
      <c r="AQ218" s="466"/>
      <c r="AR218" s="411"/>
      <c r="AS218" s="411"/>
      <c r="AT218" s="411"/>
      <c r="AU218" s="385"/>
      <c r="AV218" s="411"/>
      <c r="AW218" s="411"/>
      <c r="AX218" s="411"/>
      <c r="AY218" s="411"/>
      <c r="AZ218" s="411"/>
      <c r="BA218" s="411"/>
      <c r="BB218" s="411"/>
      <c r="BC218" s="411"/>
      <c r="BD218" s="411"/>
      <c r="BE218" s="411"/>
      <c r="BF218" s="411"/>
      <c r="BG218" s="411"/>
      <c r="BH218" s="411"/>
      <c r="BI218" s="411"/>
      <c r="BJ218" s="411"/>
      <c r="BK218" s="411"/>
      <c r="BL218" s="411"/>
    </row>
    <row r="219" spans="1:64" s="214" customFormat="1" ht="13.35" customHeight="1" x14ac:dyDescent="0.2">
      <c r="A219" s="482" t="s">
        <v>209</v>
      </c>
      <c r="B219" s="192"/>
      <c r="C219" s="198"/>
      <c r="D219" s="232"/>
      <c r="E219" s="199"/>
      <c r="F219" s="213"/>
      <c r="S219" s="411"/>
      <c r="T219" s="411"/>
      <c r="U219" s="411"/>
      <c r="V219" s="411"/>
      <c r="W219" s="411"/>
      <c r="X219" s="411"/>
      <c r="Y219" s="411"/>
      <c r="Z219" s="411"/>
      <c r="AA219" s="411"/>
      <c r="AB219" s="411"/>
      <c r="AC219" s="411"/>
      <c r="AD219" s="411"/>
      <c r="AE219" s="411"/>
      <c r="AF219" s="411"/>
      <c r="AG219" s="411"/>
      <c r="AH219" s="411"/>
      <c r="AI219" s="411"/>
      <c r="AJ219" s="411"/>
      <c r="AK219" s="411"/>
      <c r="AL219" s="411"/>
      <c r="AM219" s="411"/>
      <c r="AN219" s="411"/>
      <c r="AO219" s="411"/>
      <c r="AP219" s="411"/>
      <c r="AQ219" s="466"/>
      <c r="AR219" s="411"/>
      <c r="AS219" s="411"/>
      <c r="AT219" s="411"/>
      <c r="AU219" s="411"/>
      <c r="AV219" s="411"/>
      <c r="AW219" s="411"/>
      <c r="AX219" s="411"/>
      <c r="AY219" s="411"/>
      <c r="AZ219" s="411"/>
      <c r="BA219" s="411"/>
      <c r="BB219" s="411"/>
      <c r="BC219" s="411"/>
      <c r="BD219" s="411"/>
      <c r="BE219" s="411"/>
      <c r="BF219" s="411"/>
      <c r="BG219" s="411"/>
      <c r="BH219" s="411"/>
      <c r="BI219" s="411"/>
      <c r="BJ219" s="411"/>
      <c r="BK219" s="411"/>
      <c r="BL219" s="411"/>
    </row>
    <row r="220" spans="1:64" s="217" customFormat="1" ht="13.35" customHeight="1" x14ac:dyDescent="0.2">
      <c r="A220" s="476" t="s">
        <v>505</v>
      </c>
      <c r="B220" s="215"/>
      <c r="C220" s="211"/>
      <c r="D220" s="232"/>
      <c r="E220" s="212"/>
      <c r="F220" s="216"/>
      <c r="S220" s="412"/>
      <c r="T220" s="412"/>
      <c r="U220" s="412"/>
      <c r="V220" s="412"/>
      <c r="W220" s="412"/>
      <c r="X220" s="412"/>
      <c r="Y220" s="412"/>
      <c r="Z220" s="412"/>
      <c r="AA220" s="412"/>
      <c r="AB220" s="412"/>
      <c r="AC220" s="412"/>
      <c r="AD220" s="412"/>
      <c r="AE220" s="412"/>
      <c r="AF220" s="412"/>
      <c r="AG220" s="412"/>
      <c r="AH220" s="412"/>
      <c r="AI220" s="412"/>
      <c r="AJ220" s="412"/>
      <c r="AK220" s="412"/>
      <c r="AL220" s="412"/>
      <c r="AM220" s="412"/>
      <c r="AN220" s="412"/>
      <c r="AO220" s="412"/>
      <c r="AP220" s="412"/>
      <c r="AQ220" s="467"/>
      <c r="AR220" s="412"/>
      <c r="AS220" s="412"/>
      <c r="AT220" s="412"/>
      <c r="AU220" s="411"/>
      <c r="AV220" s="412"/>
      <c r="AW220" s="412"/>
      <c r="AX220" s="412"/>
      <c r="AY220" s="411"/>
      <c r="AZ220" s="412"/>
      <c r="BA220" s="412"/>
      <c r="BB220" s="412"/>
      <c r="BC220" s="412"/>
      <c r="BD220" s="412"/>
      <c r="BE220" s="412"/>
      <c r="BF220" s="412"/>
      <c r="BG220" s="412"/>
      <c r="BH220" s="412"/>
      <c r="BI220" s="412"/>
      <c r="BJ220" s="412"/>
      <c r="BK220" s="412"/>
      <c r="BL220" s="412"/>
    </row>
    <row r="221" spans="1:64" s="217" customFormat="1" ht="13.35" customHeight="1" x14ac:dyDescent="0.2">
      <c r="A221" s="476" t="s">
        <v>506</v>
      </c>
      <c r="B221" s="215"/>
      <c r="C221" s="211"/>
      <c r="D221" s="232"/>
      <c r="E221" s="212"/>
      <c r="F221" s="216"/>
      <c r="S221" s="412"/>
      <c r="T221" s="412"/>
      <c r="U221" s="412"/>
      <c r="V221" s="412"/>
      <c r="W221" s="412"/>
      <c r="X221" s="412"/>
      <c r="Y221" s="412"/>
      <c r="Z221" s="412"/>
      <c r="AA221" s="412"/>
      <c r="AB221" s="412"/>
      <c r="AC221" s="412"/>
      <c r="AD221" s="412"/>
      <c r="AE221" s="412"/>
      <c r="AF221" s="412"/>
      <c r="AG221" s="412"/>
      <c r="AH221" s="412"/>
      <c r="AI221" s="412"/>
      <c r="AJ221" s="412"/>
      <c r="AK221" s="412"/>
      <c r="AL221" s="412"/>
      <c r="AM221" s="412"/>
      <c r="AN221" s="412"/>
      <c r="AO221" s="412"/>
      <c r="AP221" s="412"/>
      <c r="AQ221" s="467"/>
      <c r="AR221" s="412"/>
      <c r="AS221" s="412"/>
      <c r="AT221" s="412"/>
      <c r="AU221" s="411"/>
      <c r="AV221" s="412"/>
      <c r="AW221" s="412"/>
      <c r="AX221" s="412"/>
      <c r="AY221" s="412"/>
      <c r="AZ221" s="412"/>
      <c r="BA221" s="412"/>
      <c r="BB221" s="412"/>
      <c r="BC221" s="412"/>
      <c r="BD221" s="412"/>
      <c r="BE221" s="412"/>
      <c r="BF221" s="412"/>
      <c r="BG221" s="412"/>
      <c r="BH221" s="412"/>
      <c r="BI221" s="412"/>
      <c r="BJ221" s="412"/>
      <c r="BK221" s="412"/>
      <c r="BL221" s="412"/>
    </row>
    <row r="222" spans="1:64" s="217" customFormat="1" ht="13.35" customHeight="1" x14ac:dyDescent="0.2">
      <c r="A222" s="476" t="s">
        <v>807</v>
      </c>
      <c r="B222" s="215"/>
      <c r="C222" s="211"/>
      <c r="D222" s="232"/>
      <c r="E222" s="212"/>
      <c r="F222" s="216"/>
      <c r="S222" s="412"/>
      <c r="T222" s="412"/>
      <c r="U222" s="412"/>
      <c r="V222" s="412"/>
      <c r="W222" s="412"/>
      <c r="X222" s="412"/>
      <c r="Y222" s="412"/>
      <c r="Z222" s="412"/>
      <c r="AA222" s="412"/>
      <c r="AB222" s="412"/>
      <c r="AC222" s="412"/>
      <c r="AD222" s="412"/>
      <c r="AE222" s="412"/>
      <c r="AF222" s="412"/>
      <c r="AG222" s="412"/>
      <c r="AH222" s="412"/>
      <c r="AI222" s="412"/>
      <c r="AJ222" s="412"/>
      <c r="AK222" s="412"/>
      <c r="AL222" s="412"/>
      <c r="AM222" s="412"/>
      <c r="AN222" s="412"/>
      <c r="AO222" s="412"/>
      <c r="AP222" s="412"/>
      <c r="AQ222" s="467"/>
      <c r="AR222" s="412"/>
      <c r="AS222" s="412"/>
      <c r="AT222" s="412"/>
      <c r="AU222" s="412" t="s">
        <v>76</v>
      </c>
      <c r="AV222" s="412"/>
      <c r="AW222" s="412"/>
      <c r="AX222" s="412"/>
      <c r="AY222" s="412"/>
      <c r="AZ222" s="412"/>
      <c r="BA222" s="412"/>
      <c r="BB222" s="412"/>
      <c r="BC222" s="412"/>
      <c r="BD222" s="412"/>
      <c r="BE222" s="412"/>
      <c r="BF222" s="412"/>
      <c r="BG222" s="412"/>
      <c r="BH222" s="412"/>
      <c r="BI222" s="412"/>
      <c r="BJ222" s="412"/>
      <c r="BK222" s="412"/>
      <c r="BL222" s="412"/>
    </row>
    <row r="223" spans="1:64" s="217" customFormat="1" ht="13.35" customHeight="1" x14ac:dyDescent="0.2">
      <c r="A223" s="476" t="s">
        <v>501</v>
      </c>
      <c r="B223" s="195"/>
      <c r="C223" s="198"/>
      <c r="D223" s="232"/>
      <c r="E223" s="199"/>
      <c r="F223" s="216"/>
      <c r="S223" s="412"/>
      <c r="T223" s="412"/>
      <c r="U223" s="412"/>
      <c r="V223" s="412"/>
      <c r="W223" s="412"/>
      <c r="X223" s="412"/>
      <c r="Y223" s="412"/>
      <c r="Z223" s="412"/>
      <c r="AA223" s="412"/>
      <c r="AB223" s="412"/>
      <c r="AC223" s="412"/>
      <c r="AD223" s="412"/>
      <c r="AE223" s="412"/>
      <c r="AF223" s="412"/>
      <c r="AG223" s="412"/>
      <c r="AH223" s="412"/>
      <c r="AI223" s="412"/>
      <c r="AJ223" s="412"/>
      <c r="AK223" s="412"/>
      <c r="AL223" s="412"/>
      <c r="AM223" s="412"/>
      <c r="AN223" s="412"/>
      <c r="AO223" s="412"/>
      <c r="AP223" s="412"/>
      <c r="AQ223" s="467"/>
      <c r="AR223" s="412"/>
      <c r="AS223" s="412"/>
      <c r="AT223" s="412"/>
      <c r="AU223" s="412" t="s">
        <v>567</v>
      </c>
      <c r="AV223" s="412"/>
      <c r="AW223" s="412"/>
      <c r="AX223" s="412"/>
      <c r="AY223" s="412"/>
      <c r="AZ223" s="412"/>
      <c r="BA223" s="412"/>
      <c r="BB223" s="412"/>
      <c r="BC223" s="412"/>
      <c r="BD223" s="412"/>
      <c r="BE223" s="412"/>
      <c r="BF223" s="412"/>
      <c r="BG223" s="412"/>
      <c r="BH223" s="412"/>
      <c r="BI223" s="412"/>
      <c r="BJ223" s="412"/>
      <c r="BK223" s="412"/>
      <c r="BL223" s="412"/>
    </row>
    <row r="224" spans="1:64" s="217" customFormat="1" ht="13.35" customHeight="1" x14ac:dyDescent="0.2">
      <c r="A224" s="482" t="s">
        <v>508</v>
      </c>
      <c r="B224" s="195"/>
      <c r="C224" s="198"/>
      <c r="D224" s="232"/>
      <c r="E224" s="199"/>
      <c r="F224" s="216"/>
      <c r="S224" s="412"/>
      <c r="T224" s="412"/>
      <c r="U224" s="412"/>
      <c r="V224" s="412"/>
      <c r="W224" s="412"/>
      <c r="X224" s="412"/>
      <c r="Y224" s="412"/>
      <c r="Z224" s="412"/>
      <c r="AA224" s="412"/>
      <c r="AB224" s="412"/>
      <c r="AC224" s="412"/>
      <c r="AD224" s="412"/>
      <c r="AE224" s="412"/>
      <c r="AF224" s="412"/>
      <c r="AG224" s="412"/>
      <c r="AH224" s="412"/>
      <c r="AI224" s="412"/>
      <c r="AJ224" s="412"/>
      <c r="AK224" s="412"/>
      <c r="AL224" s="412"/>
      <c r="AM224" s="412"/>
      <c r="AN224" s="412"/>
      <c r="AO224" s="412"/>
      <c r="AP224" s="412"/>
      <c r="AQ224" s="467"/>
      <c r="AR224" s="412"/>
      <c r="AS224" s="412"/>
      <c r="AT224" s="412"/>
      <c r="AU224" s="412"/>
      <c r="AV224" s="412"/>
      <c r="AW224" s="412"/>
      <c r="AX224" s="412"/>
      <c r="AY224" s="412"/>
      <c r="AZ224" s="412"/>
      <c r="BA224" s="412"/>
      <c r="BB224" s="412"/>
      <c r="BC224" s="412"/>
      <c r="BD224" s="412"/>
      <c r="BE224" s="412"/>
      <c r="BF224" s="412"/>
      <c r="BG224" s="412"/>
      <c r="BH224" s="412"/>
      <c r="BI224" s="412"/>
      <c r="BJ224" s="412"/>
      <c r="BK224" s="412"/>
      <c r="BL224" s="412"/>
    </row>
    <row r="225" spans="1:64" s="217" customFormat="1" ht="15" customHeight="1" x14ac:dyDescent="0.2">
      <c r="A225" s="494" t="s">
        <v>499</v>
      </c>
      <c r="B225" s="192"/>
      <c r="C225" s="198"/>
      <c r="D225" s="232"/>
      <c r="E225" s="199"/>
      <c r="F225" s="216"/>
      <c r="S225" s="412"/>
      <c r="T225" s="412"/>
      <c r="U225" s="412"/>
      <c r="V225" s="412"/>
      <c r="W225" s="412"/>
      <c r="X225" s="412"/>
      <c r="Y225" s="412"/>
      <c r="Z225" s="412"/>
      <c r="AA225" s="412"/>
      <c r="AB225" s="412"/>
      <c r="AC225" s="412"/>
      <c r="AD225" s="412"/>
      <c r="AE225" s="412"/>
      <c r="AF225" s="412"/>
      <c r="AG225" s="412"/>
      <c r="AH225" s="412"/>
      <c r="AI225" s="412"/>
      <c r="AJ225" s="412"/>
      <c r="AK225" s="412"/>
      <c r="AL225" s="412"/>
      <c r="AM225" s="412"/>
      <c r="AN225" s="412"/>
      <c r="AO225" s="412"/>
      <c r="AP225" s="412"/>
      <c r="AQ225" s="467"/>
      <c r="AR225" s="412"/>
      <c r="AS225" s="412"/>
      <c r="AT225" s="412"/>
      <c r="AU225" s="412"/>
      <c r="AV225" s="412"/>
      <c r="AW225" s="412"/>
      <c r="AX225" s="412"/>
      <c r="AY225" s="412"/>
      <c r="AZ225" s="412"/>
      <c r="BA225" s="412"/>
      <c r="BB225" s="412"/>
      <c r="BC225" s="412"/>
      <c r="BD225" s="412"/>
      <c r="BE225" s="412"/>
      <c r="BF225" s="412"/>
      <c r="BG225" s="412"/>
      <c r="BH225" s="412"/>
      <c r="BI225" s="412"/>
      <c r="BJ225" s="412"/>
      <c r="BK225" s="412"/>
      <c r="BL225" s="412"/>
    </row>
    <row r="226" spans="1:64" s="217" customFormat="1" ht="13.35" customHeight="1" x14ac:dyDescent="0.2">
      <c r="A226" s="476" t="s">
        <v>209</v>
      </c>
      <c r="B226" s="192"/>
      <c r="C226" s="198"/>
      <c r="D226" s="232"/>
      <c r="E226" s="199"/>
      <c r="F226" s="216"/>
      <c r="S226" s="412"/>
      <c r="T226" s="412"/>
      <c r="U226" s="412"/>
      <c r="V226" s="412"/>
      <c r="W226" s="412"/>
      <c r="X226" s="412"/>
      <c r="Y226" s="412"/>
      <c r="Z226" s="412"/>
      <c r="AA226" s="412"/>
      <c r="AB226" s="412"/>
      <c r="AC226" s="412"/>
      <c r="AD226" s="412"/>
      <c r="AE226" s="412"/>
      <c r="AF226" s="412"/>
      <c r="AG226" s="412"/>
      <c r="AH226" s="412"/>
      <c r="AI226" s="412"/>
      <c r="AJ226" s="412"/>
      <c r="AK226" s="412"/>
      <c r="AL226" s="412"/>
      <c r="AM226" s="412"/>
      <c r="AN226" s="412"/>
      <c r="AO226" s="412"/>
      <c r="AP226" s="412"/>
      <c r="AQ226" s="467"/>
      <c r="AR226" s="412"/>
      <c r="AS226" s="412"/>
      <c r="AT226" s="412"/>
      <c r="AU226" s="412"/>
      <c r="AV226" s="412"/>
      <c r="AW226" s="412"/>
      <c r="AX226" s="412"/>
      <c r="AY226" s="412"/>
      <c r="AZ226" s="412"/>
      <c r="BA226" s="412"/>
      <c r="BB226" s="412"/>
      <c r="BC226" s="412"/>
      <c r="BD226" s="412"/>
      <c r="BE226" s="412"/>
      <c r="BF226" s="412"/>
      <c r="BG226" s="412"/>
      <c r="BH226" s="412"/>
      <c r="BI226" s="412"/>
      <c r="BJ226" s="412"/>
      <c r="BK226" s="412"/>
      <c r="BL226" s="412"/>
    </row>
    <row r="227" spans="1:64" s="217" customFormat="1" ht="13.35" customHeight="1" x14ac:dyDescent="0.2">
      <c r="A227" s="476" t="s">
        <v>505</v>
      </c>
      <c r="B227" s="215"/>
      <c r="C227" s="211"/>
      <c r="D227" s="232"/>
      <c r="E227" s="212"/>
      <c r="F227" s="216"/>
      <c r="S227" s="412"/>
      <c r="T227" s="412"/>
      <c r="U227" s="412"/>
      <c r="V227" s="412"/>
      <c r="W227" s="412"/>
      <c r="X227" s="412"/>
      <c r="Y227" s="412"/>
      <c r="Z227" s="412"/>
      <c r="AA227" s="412"/>
      <c r="AB227" s="412"/>
      <c r="AC227" s="412"/>
      <c r="AD227" s="412"/>
      <c r="AE227" s="412"/>
      <c r="AF227" s="412"/>
      <c r="AG227" s="412"/>
      <c r="AH227" s="412"/>
      <c r="AI227" s="412"/>
      <c r="AJ227" s="412"/>
      <c r="AK227" s="412"/>
      <c r="AL227" s="412"/>
      <c r="AM227" s="412"/>
      <c r="AN227" s="412"/>
      <c r="AO227" s="412"/>
      <c r="AP227" s="412"/>
      <c r="AQ227" s="467"/>
      <c r="AR227" s="412"/>
      <c r="AS227" s="412"/>
      <c r="AT227" s="412"/>
      <c r="AU227" s="412"/>
      <c r="AV227" s="412"/>
      <c r="AW227" s="412"/>
      <c r="AX227" s="412"/>
      <c r="AY227" s="412"/>
      <c r="AZ227" s="412"/>
      <c r="BA227" s="412"/>
      <c r="BB227" s="412"/>
      <c r="BC227" s="412"/>
      <c r="BD227" s="412"/>
      <c r="BE227" s="412"/>
      <c r="BF227" s="412"/>
      <c r="BG227" s="412"/>
      <c r="BH227" s="412"/>
      <c r="BI227" s="412"/>
      <c r="BJ227" s="412"/>
      <c r="BK227" s="412"/>
      <c r="BL227" s="412"/>
    </row>
    <row r="228" spans="1:64" s="217" customFormat="1" ht="13.35" customHeight="1" x14ac:dyDescent="0.2">
      <c r="A228" s="476" t="s">
        <v>506</v>
      </c>
      <c r="B228" s="215"/>
      <c r="C228" s="211"/>
      <c r="D228" s="232"/>
      <c r="E228" s="212"/>
      <c r="F228" s="216"/>
      <c r="S228" s="412"/>
      <c r="T228" s="412"/>
      <c r="U228" s="412"/>
      <c r="V228" s="412"/>
      <c r="W228" s="412"/>
      <c r="X228" s="412"/>
      <c r="Y228" s="412"/>
      <c r="Z228" s="412"/>
      <c r="AA228" s="412"/>
      <c r="AB228" s="412"/>
      <c r="AC228" s="412"/>
      <c r="AD228" s="412"/>
      <c r="AE228" s="412"/>
      <c r="AF228" s="412"/>
      <c r="AG228" s="412"/>
      <c r="AH228" s="412"/>
      <c r="AI228" s="412"/>
      <c r="AJ228" s="412"/>
      <c r="AK228" s="412"/>
      <c r="AL228" s="412"/>
      <c r="AM228" s="412"/>
      <c r="AN228" s="412"/>
      <c r="AO228" s="412"/>
      <c r="AP228" s="412"/>
      <c r="AQ228" s="467"/>
      <c r="AR228" s="412"/>
      <c r="AS228" s="412"/>
      <c r="AT228" s="412"/>
      <c r="AU228" s="412"/>
      <c r="AV228" s="412"/>
      <c r="AW228" s="412"/>
      <c r="AX228" s="412"/>
      <c r="AY228" s="412"/>
      <c r="AZ228" s="412"/>
      <c r="BA228" s="412"/>
      <c r="BB228" s="412"/>
      <c r="BC228" s="412"/>
      <c r="BD228" s="412"/>
      <c r="BE228" s="412"/>
      <c r="BF228" s="412"/>
      <c r="BG228" s="412"/>
      <c r="BH228" s="412"/>
      <c r="BI228" s="412"/>
      <c r="BJ228" s="412"/>
      <c r="BK228" s="412"/>
      <c r="BL228" s="412"/>
    </row>
    <row r="229" spans="1:64" s="217" customFormat="1" ht="13.35" customHeight="1" x14ac:dyDescent="0.2">
      <c r="A229" s="476" t="s">
        <v>807</v>
      </c>
      <c r="B229" s="215"/>
      <c r="C229" s="211"/>
      <c r="D229" s="232"/>
      <c r="E229" s="212"/>
      <c r="F229" s="216"/>
      <c r="S229" s="412"/>
      <c r="T229" s="412"/>
      <c r="U229" s="412"/>
      <c r="V229" s="412"/>
      <c r="W229" s="412"/>
      <c r="X229" s="412"/>
      <c r="Y229" s="412"/>
      <c r="Z229" s="412"/>
      <c r="AA229" s="412"/>
      <c r="AB229" s="412"/>
      <c r="AC229" s="412"/>
      <c r="AD229" s="412"/>
      <c r="AE229" s="412"/>
      <c r="AF229" s="412"/>
      <c r="AG229" s="412"/>
      <c r="AH229" s="412"/>
      <c r="AI229" s="412"/>
      <c r="AJ229" s="412"/>
      <c r="AK229" s="412"/>
      <c r="AL229" s="412"/>
      <c r="AM229" s="412"/>
      <c r="AN229" s="412"/>
      <c r="AO229" s="412"/>
      <c r="AP229" s="412"/>
      <c r="AQ229" s="467"/>
      <c r="AR229" s="412"/>
      <c r="AS229" s="412"/>
      <c r="AT229" s="412"/>
      <c r="AU229" s="412"/>
      <c r="AV229" s="412"/>
      <c r="AW229" s="412"/>
      <c r="AX229" s="412"/>
      <c r="AY229" s="412"/>
      <c r="AZ229" s="412"/>
      <c r="BA229" s="412"/>
      <c r="BB229" s="412"/>
      <c r="BC229" s="412"/>
      <c r="BD229" s="412"/>
      <c r="BE229" s="412"/>
      <c r="BF229" s="412"/>
      <c r="BG229" s="412"/>
      <c r="BH229" s="412"/>
      <c r="BI229" s="412"/>
      <c r="BJ229" s="412"/>
      <c r="BK229" s="412"/>
      <c r="BL229" s="412"/>
    </row>
    <row r="230" spans="1:64" s="217" customFormat="1" ht="13.35" customHeight="1" x14ac:dyDescent="0.2">
      <c r="A230" s="476" t="s">
        <v>501</v>
      </c>
      <c r="B230" s="195"/>
      <c r="C230" s="198"/>
      <c r="D230" s="232"/>
      <c r="E230" s="199"/>
      <c r="F230" s="216"/>
      <c r="S230" s="412"/>
      <c r="T230" s="412"/>
      <c r="U230" s="412"/>
      <c r="V230" s="412"/>
      <c r="W230" s="412"/>
      <c r="X230" s="412"/>
      <c r="Y230" s="412"/>
      <c r="Z230" s="412"/>
      <c r="AA230" s="412"/>
      <c r="AB230" s="412"/>
      <c r="AC230" s="412"/>
      <c r="AD230" s="412"/>
      <c r="AE230" s="412"/>
      <c r="AF230" s="412"/>
      <c r="AG230" s="412"/>
      <c r="AH230" s="412"/>
      <c r="AI230" s="412"/>
      <c r="AJ230" s="412"/>
      <c r="AK230" s="412"/>
      <c r="AL230" s="412"/>
      <c r="AM230" s="412"/>
      <c r="AN230" s="412"/>
      <c r="AO230" s="412"/>
      <c r="AP230" s="412"/>
      <c r="AQ230" s="467"/>
      <c r="AR230" s="412"/>
      <c r="AS230" s="412"/>
      <c r="AT230" s="412"/>
      <c r="AU230" s="412"/>
      <c r="AV230" s="412"/>
      <c r="AW230" s="412"/>
      <c r="AX230" s="412"/>
      <c r="AY230" s="412"/>
      <c r="AZ230" s="412"/>
      <c r="BA230" s="412"/>
      <c r="BB230" s="412"/>
      <c r="BC230" s="412"/>
      <c r="BD230" s="412"/>
      <c r="BE230" s="412"/>
      <c r="BF230" s="412"/>
      <c r="BG230" s="412"/>
      <c r="BH230" s="412"/>
      <c r="BI230" s="412"/>
      <c r="BJ230" s="412"/>
      <c r="BK230" s="412"/>
      <c r="BL230" s="412"/>
    </row>
    <row r="231" spans="1:64" s="217" customFormat="1" ht="13.35" customHeight="1" x14ac:dyDescent="0.2">
      <c r="A231" s="482" t="s">
        <v>508</v>
      </c>
      <c r="B231" s="195"/>
      <c r="C231" s="198"/>
      <c r="D231" s="232"/>
      <c r="E231" s="199"/>
      <c r="F231" s="216"/>
      <c r="S231" s="412"/>
      <c r="T231" s="412"/>
      <c r="U231" s="412"/>
      <c r="V231" s="412"/>
      <c r="W231" s="412"/>
      <c r="X231" s="412"/>
      <c r="Y231" s="412"/>
      <c r="Z231" s="412"/>
      <c r="AA231" s="412"/>
      <c r="AB231" s="412"/>
      <c r="AC231" s="412"/>
      <c r="AD231" s="412"/>
      <c r="AE231" s="412"/>
      <c r="AF231" s="412"/>
      <c r="AG231" s="412"/>
      <c r="AH231" s="412"/>
      <c r="AI231" s="412"/>
      <c r="AJ231" s="412"/>
      <c r="AK231" s="412"/>
      <c r="AL231" s="412"/>
      <c r="AM231" s="412"/>
      <c r="AN231" s="412"/>
      <c r="AO231" s="412"/>
      <c r="AP231" s="412"/>
      <c r="AQ231" s="467"/>
      <c r="AR231" s="412"/>
      <c r="AS231" s="412"/>
      <c r="AT231" s="412"/>
      <c r="AU231" s="412"/>
      <c r="AV231" s="412"/>
      <c r="AW231" s="412"/>
      <c r="AX231" s="412"/>
      <c r="AY231" s="412"/>
      <c r="AZ231" s="412"/>
      <c r="BA231" s="412"/>
      <c r="BB231" s="412"/>
      <c r="BC231" s="412"/>
      <c r="BD231" s="412"/>
      <c r="BE231" s="412"/>
      <c r="BF231" s="412"/>
      <c r="BG231" s="412"/>
      <c r="BH231" s="412"/>
      <c r="BI231" s="412"/>
      <c r="BJ231" s="412"/>
      <c r="BK231" s="412"/>
      <c r="BL231" s="412"/>
    </row>
    <row r="232" spans="1:64" s="217" customFormat="1" ht="15" customHeight="1" x14ac:dyDescent="0.2">
      <c r="A232" s="494" t="s">
        <v>499</v>
      </c>
      <c r="B232" s="192"/>
      <c r="C232" s="198"/>
      <c r="D232" s="232"/>
      <c r="E232" s="199"/>
      <c r="F232" s="216"/>
      <c r="S232" s="412"/>
      <c r="T232" s="412"/>
      <c r="U232" s="412"/>
      <c r="V232" s="412"/>
      <c r="W232" s="412"/>
      <c r="X232" s="412"/>
      <c r="Y232" s="412"/>
      <c r="Z232" s="412"/>
      <c r="AA232" s="412"/>
      <c r="AB232" s="412"/>
      <c r="AC232" s="412"/>
      <c r="AD232" s="412"/>
      <c r="AE232" s="412"/>
      <c r="AF232" s="412"/>
      <c r="AG232" s="412"/>
      <c r="AH232" s="412"/>
      <c r="AI232" s="412"/>
      <c r="AJ232" s="412"/>
      <c r="AK232" s="412"/>
      <c r="AL232" s="412"/>
      <c r="AM232" s="412"/>
      <c r="AN232" s="412"/>
      <c r="AO232" s="412"/>
      <c r="AP232" s="412"/>
      <c r="AQ232" s="467"/>
      <c r="AR232" s="412"/>
      <c r="AS232" s="412"/>
      <c r="AT232" s="412"/>
      <c r="AU232" s="412"/>
      <c r="AV232" s="412"/>
      <c r="AW232" s="412"/>
      <c r="AX232" s="412"/>
      <c r="AY232" s="412"/>
      <c r="AZ232" s="412"/>
      <c r="BA232" s="412"/>
      <c r="BB232" s="412"/>
      <c r="BC232" s="412"/>
      <c r="BD232" s="412"/>
      <c r="BE232" s="412"/>
      <c r="BF232" s="412"/>
      <c r="BG232" s="412"/>
      <c r="BH232" s="412"/>
      <c r="BI232" s="412"/>
      <c r="BJ232" s="412"/>
      <c r="BK232" s="412"/>
      <c r="BL232" s="412"/>
    </row>
    <row r="233" spans="1:64" s="217" customFormat="1" ht="13.35" customHeight="1" x14ac:dyDescent="0.2">
      <c r="A233" s="476" t="s">
        <v>209</v>
      </c>
      <c r="B233" s="192"/>
      <c r="C233" s="198"/>
      <c r="D233" s="232"/>
      <c r="E233" s="199"/>
      <c r="F233" s="216"/>
      <c r="S233" s="412"/>
      <c r="T233" s="412"/>
      <c r="U233" s="412"/>
      <c r="V233" s="412"/>
      <c r="W233" s="412"/>
      <c r="X233" s="412"/>
      <c r="Y233" s="412"/>
      <c r="Z233" s="412"/>
      <c r="AA233" s="412"/>
      <c r="AB233" s="412"/>
      <c r="AC233" s="412"/>
      <c r="AD233" s="412"/>
      <c r="AE233" s="412"/>
      <c r="AF233" s="412"/>
      <c r="AG233" s="412"/>
      <c r="AH233" s="412"/>
      <c r="AI233" s="412"/>
      <c r="AJ233" s="412"/>
      <c r="AK233" s="412"/>
      <c r="AL233" s="412"/>
      <c r="AM233" s="412"/>
      <c r="AN233" s="412"/>
      <c r="AO233" s="412"/>
      <c r="AP233" s="412"/>
      <c r="AQ233" s="467"/>
      <c r="AR233" s="412"/>
      <c r="AS233" s="412"/>
      <c r="AT233" s="412"/>
      <c r="AU233" s="412"/>
      <c r="AV233" s="412"/>
      <c r="AW233" s="412"/>
      <c r="AX233" s="412"/>
      <c r="AY233" s="412"/>
      <c r="AZ233" s="412"/>
      <c r="BA233" s="412"/>
      <c r="BB233" s="412"/>
      <c r="BC233" s="412"/>
      <c r="BD233" s="412"/>
      <c r="BE233" s="412"/>
      <c r="BF233" s="412"/>
      <c r="BG233" s="412"/>
      <c r="BH233" s="412"/>
      <c r="BI233" s="412"/>
      <c r="BJ233" s="412"/>
      <c r="BK233" s="412"/>
      <c r="BL233" s="412"/>
    </row>
    <row r="234" spans="1:64" s="217" customFormat="1" ht="13.35" customHeight="1" x14ac:dyDescent="0.2">
      <c r="A234" s="476" t="s">
        <v>505</v>
      </c>
      <c r="B234" s="215"/>
      <c r="C234" s="211"/>
      <c r="D234" s="232"/>
      <c r="E234" s="212"/>
      <c r="F234" s="216"/>
      <c r="S234" s="412"/>
      <c r="T234" s="412"/>
      <c r="U234" s="412"/>
      <c r="V234" s="412"/>
      <c r="W234" s="412"/>
      <c r="X234" s="412"/>
      <c r="Y234" s="412"/>
      <c r="Z234" s="412"/>
      <c r="AA234" s="412"/>
      <c r="AB234" s="412"/>
      <c r="AC234" s="412"/>
      <c r="AD234" s="412"/>
      <c r="AE234" s="412"/>
      <c r="AF234" s="412"/>
      <c r="AG234" s="412"/>
      <c r="AH234" s="412"/>
      <c r="AI234" s="412"/>
      <c r="AJ234" s="412"/>
      <c r="AK234" s="412"/>
      <c r="AL234" s="412"/>
      <c r="AM234" s="412"/>
      <c r="AN234" s="412"/>
      <c r="AO234" s="412"/>
      <c r="AP234" s="412"/>
      <c r="AQ234" s="467"/>
      <c r="AR234" s="412"/>
      <c r="AS234" s="412"/>
      <c r="AT234" s="412"/>
      <c r="AU234" s="412"/>
      <c r="AV234" s="412"/>
      <c r="AW234" s="412"/>
      <c r="AX234" s="412"/>
      <c r="AY234" s="412"/>
      <c r="AZ234" s="412"/>
      <c r="BA234" s="412"/>
      <c r="BB234" s="412"/>
      <c r="BC234" s="412"/>
      <c r="BD234" s="412"/>
      <c r="BE234" s="412"/>
      <c r="BF234" s="412"/>
      <c r="BG234" s="412"/>
      <c r="BH234" s="412"/>
      <c r="BI234" s="412"/>
      <c r="BJ234" s="412"/>
      <c r="BK234" s="412"/>
      <c r="BL234" s="412"/>
    </row>
    <row r="235" spans="1:64" s="217" customFormat="1" ht="13.35" customHeight="1" x14ac:dyDescent="0.2">
      <c r="A235" s="476" t="s">
        <v>506</v>
      </c>
      <c r="B235" s="215"/>
      <c r="C235" s="211"/>
      <c r="D235" s="232"/>
      <c r="E235" s="212"/>
      <c r="F235" s="216"/>
      <c r="S235" s="412"/>
      <c r="T235" s="412"/>
      <c r="U235" s="412"/>
      <c r="V235" s="412"/>
      <c r="W235" s="412"/>
      <c r="X235" s="412"/>
      <c r="Y235" s="412"/>
      <c r="Z235" s="412"/>
      <c r="AA235" s="412"/>
      <c r="AB235" s="412"/>
      <c r="AC235" s="412"/>
      <c r="AD235" s="412"/>
      <c r="AE235" s="412"/>
      <c r="AF235" s="412"/>
      <c r="AG235" s="412"/>
      <c r="AH235" s="412"/>
      <c r="AI235" s="412"/>
      <c r="AJ235" s="412"/>
      <c r="AK235" s="412"/>
      <c r="AL235" s="412"/>
      <c r="AM235" s="412"/>
      <c r="AN235" s="412"/>
      <c r="AO235" s="412"/>
      <c r="AP235" s="412"/>
      <c r="AQ235" s="467"/>
      <c r="AR235" s="412"/>
      <c r="AS235" s="412"/>
      <c r="AT235" s="412"/>
      <c r="AU235" s="412"/>
      <c r="AV235" s="412"/>
      <c r="AW235" s="412"/>
      <c r="AX235" s="412"/>
      <c r="AY235" s="412"/>
      <c r="AZ235" s="412"/>
      <c r="BA235" s="412"/>
      <c r="BB235" s="412"/>
      <c r="BC235" s="412"/>
      <c r="BD235" s="412"/>
      <c r="BE235" s="412"/>
      <c r="BF235" s="412"/>
      <c r="BG235" s="412"/>
      <c r="BH235" s="412"/>
      <c r="BI235" s="412"/>
      <c r="BJ235" s="412"/>
      <c r="BK235" s="412"/>
      <c r="BL235" s="412"/>
    </row>
    <row r="236" spans="1:64" s="217" customFormat="1" ht="13.35" customHeight="1" x14ac:dyDescent="0.2">
      <c r="A236" s="476" t="s">
        <v>507</v>
      </c>
      <c r="B236" s="215"/>
      <c r="C236" s="211"/>
      <c r="D236" s="232"/>
      <c r="E236" s="212"/>
      <c r="F236" s="216"/>
      <c r="S236" s="412"/>
      <c r="T236" s="412"/>
      <c r="U236" s="412"/>
      <c r="V236" s="412"/>
      <c r="W236" s="412"/>
      <c r="X236" s="412"/>
      <c r="Y236" s="412"/>
      <c r="Z236" s="412"/>
      <c r="AA236" s="412"/>
      <c r="AB236" s="412"/>
      <c r="AC236" s="412"/>
      <c r="AD236" s="412"/>
      <c r="AE236" s="412"/>
      <c r="AF236" s="412"/>
      <c r="AG236" s="412"/>
      <c r="AH236" s="412"/>
      <c r="AI236" s="412"/>
      <c r="AJ236" s="412"/>
      <c r="AK236" s="412"/>
      <c r="AL236" s="412"/>
      <c r="AM236" s="412"/>
      <c r="AN236" s="412"/>
      <c r="AO236" s="412"/>
      <c r="AP236" s="412"/>
      <c r="AQ236" s="467"/>
      <c r="AR236" s="412"/>
      <c r="AS236" s="412"/>
      <c r="AT236" s="412"/>
      <c r="AU236" s="412"/>
      <c r="AV236" s="412"/>
      <c r="AW236" s="412"/>
      <c r="AX236" s="412"/>
      <c r="AY236" s="412"/>
      <c r="AZ236" s="412"/>
      <c r="BA236" s="412"/>
      <c r="BB236" s="412"/>
      <c r="BC236" s="412"/>
      <c r="BD236" s="412"/>
      <c r="BE236" s="412"/>
      <c r="BF236" s="412"/>
      <c r="BG236" s="412"/>
      <c r="BH236" s="412"/>
      <c r="BI236" s="412"/>
      <c r="BJ236" s="412"/>
      <c r="BK236" s="412"/>
      <c r="BL236" s="412"/>
    </row>
    <row r="237" spans="1:64" s="217" customFormat="1" ht="13.35" customHeight="1" x14ac:dyDescent="0.2">
      <c r="A237" s="476" t="s">
        <v>501</v>
      </c>
      <c r="B237" s="195"/>
      <c r="C237" s="198"/>
      <c r="D237" s="232"/>
      <c r="E237" s="199"/>
      <c r="F237" s="216"/>
      <c r="S237" s="412"/>
      <c r="T237" s="412"/>
      <c r="U237" s="412"/>
      <c r="V237" s="412"/>
      <c r="W237" s="412"/>
      <c r="X237" s="412"/>
      <c r="Y237" s="412"/>
      <c r="Z237" s="412"/>
      <c r="AA237" s="412"/>
      <c r="AB237" s="412"/>
      <c r="AC237" s="412"/>
      <c r="AD237" s="412"/>
      <c r="AE237" s="412"/>
      <c r="AF237" s="412"/>
      <c r="AG237" s="412"/>
      <c r="AH237" s="412"/>
      <c r="AI237" s="412"/>
      <c r="AJ237" s="412"/>
      <c r="AK237" s="412"/>
      <c r="AL237" s="412"/>
      <c r="AM237" s="412"/>
      <c r="AN237" s="412"/>
      <c r="AO237" s="412"/>
      <c r="AP237" s="412"/>
      <c r="AQ237" s="467"/>
      <c r="AR237" s="412"/>
      <c r="AS237" s="412"/>
      <c r="AT237" s="412"/>
      <c r="AU237" s="412"/>
      <c r="AV237" s="412"/>
      <c r="AW237" s="412"/>
      <c r="AX237" s="412"/>
      <c r="AY237" s="412"/>
      <c r="AZ237" s="412"/>
      <c r="BA237" s="412"/>
      <c r="BB237" s="412"/>
      <c r="BC237" s="412"/>
      <c r="BD237" s="412"/>
      <c r="BE237" s="412"/>
      <c r="BF237" s="412"/>
      <c r="BG237" s="412"/>
      <c r="BH237" s="412"/>
      <c r="BI237" s="412"/>
      <c r="BJ237" s="412"/>
      <c r="BK237" s="412"/>
      <c r="BL237" s="412"/>
    </row>
    <row r="238" spans="1:64" s="217" customFormat="1" ht="13.35" customHeight="1" x14ac:dyDescent="0.2">
      <c r="A238" s="482" t="s">
        <v>508</v>
      </c>
      <c r="B238" s="195"/>
      <c r="C238" s="198"/>
      <c r="D238" s="232"/>
      <c r="E238" s="199"/>
      <c r="F238" s="216"/>
      <c r="S238" s="412"/>
      <c r="T238" s="412"/>
      <c r="U238" s="412"/>
      <c r="V238" s="412"/>
      <c r="W238" s="412"/>
      <c r="X238" s="412"/>
      <c r="Y238" s="412"/>
      <c r="Z238" s="412"/>
      <c r="AA238" s="412"/>
      <c r="AB238" s="412"/>
      <c r="AC238" s="412"/>
      <c r="AD238" s="412"/>
      <c r="AE238" s="412"/>
      <c r="AF238" s="412"/>
      <c r="AG238" s="412"/>
      <c r="AH238" s="412"/>
      <c r="AI238" s="412"/>
      <c r="AJ238" s="412"/>
      <c r="AK238" s="412"/>
      <c r="AL238" s="412"/>
      <c r="AM238" s="412"/>
      <c r="AN238" s="412"/>
      <c r="AO238" s="412"/>
      <c r="AP238" s="412"/>
      <c r="AQ238" s="467"/>
      <c r="AR238" s="412"/>
      <c r="AS238" s="412"/>
      <c r="AT238" s="412"/>
      <c r="AU238" s="412"/>
      <c r="AV238" s="412"/>
      <c r="AW238" s="412"/>
      <c r="AX238" s="412"/>
      <c r="AY238" s="412"/>
      <c r="AZ238" s="412"/>
      <c r="BA238" s="412"/>
      <c r="BB238" s="412"/>
      <c r="BC238" s="412"/>
      <c r="BD238" s="412"/>
      <c r="BE238" s="412"/>
      <c r="BF238" s="412"/>
      <c r="BG238" s="412"/>
      <c r="BH238" s="412"/>
      <c r="BI238" s="412"/>
      <c r="BJ238" s="412"/>
      <c r="BK238" s="412"/>
      <c r="BL238" s="412"/>
    </row>
    <row r="239" spans="1:64" s="217" customFormat="1" ht="13.5" customHeight="1" x14ac:dyDescent="0.2">
      <c r="A239" s="628" t="s">
        <v>509</v>
      </c>
      <c r="B239" s="629"/>
      <c r="C239" s="629"/>
      <c r="D239" s="631"/>
      <c r="E239" s="632"/>
      <c r="F239" s="216"/>
      <c r="S239" s="412"/>
      <c r="T239" s="412"/>
      <c r="U239" s="412"/>
      <c r="V239" s="412"/>
      <c r="W239" s="412"/>
      <c r="X239" s="412"/>
      <c r="Y239" s="412"/>
      <c r="Z239" s="412"/>
      <c r="AA239" s="412"/>
      <c r="AB239" s="412"/>
      <c r="AC239" s="412"/>
      <c r="AD239" s="412"/>
      <c r="AE239" s="412"/>
      <c r="AF239" s="412"/>
      <c r="AG239" s="412"/>
      <c r="AH239" s="412"/>
      <c r="AI239" s="412"/>
      <c r="AJ239" s="412"/>
      <c r="AK239" s="412"/>
      <c r="AL239" s="412"/>
      <c r="AM239" s="412"/>
      <c r="AN239" s="412"/>
      <c r="AO239" s="412"/>
      <c r="AP239" s="412"/>
      <c r="AQ239" s="467"/>
      <c r="AR239" s="412"/>
      <c r="AS239" s="412"/>
      <c r="AT239" s="412"/>
      <c r="AU239" s="412"/>
      <c r="AV239" s="412"/>
      <c r="AW239" s="412"/>
      <c r="AX239" s="412"/>
      <c r="AY239" s="412"/>
      <c r="AZ239" s="412"/>
      <c r="BA239" s="412"/>
      <c r="BB239" s="412"/>
      <c r="BC239" s="412"/>
      <c r="BD239" s="412"/>
      <c r="BE239" s="412"/>
      <c r="BF239" s="412"/>
      <c r="BG239" s="412"/>
      <c r="BH239" s="412"/>
      <c r="BI239" s="412"/>
      <c r="BJ239" s="412"/>
      <c r="BK239" s="412"/>
      <c r="BL239" s="412"/>
    </row>
    <row r="240" spans="1:64" s="217" customFormat="1" ht="24" customHeight="1" x14ac:dyDescent="0.2">
      <c r="A240" s="386" t="s">
        <v>808</v>
      </c>
      <c r="B240" s="228"/>
      <c r="C240" s="228"/>
      <c r="D240" s="244"/>
      <c r="E240" s="393"/>
      <c r="F240" s="216"/>
      <c r="S240" s="412"/>
      <c r="T240" s="412"/>
      <c r="U240" s="412"/>
      <c r="V240" s="412"/>
      <c r="W240" s="412"/>
      <c r="X240" s="412"/>
      <c r="Y240" s="412"/>
      <c r="Z240" s="412"/>
      <c r="AA240" s="412"/>
      <c r="AB240" s="412"/>
      <c r="AC240" s="412"/>
      <c r="AD240" s="412"/>
      <c r="AE240" s="412"/>
      <c r="AF240" s="412"/>
      <c r="AG240" s="412"/>
      <c r="AH240" s="412"/>
      <c r="AI240" s="412"/>
      <c r="AJ240" s="412"/>
      <c r="AK240" s="412"/>
      <c r="AL240" s="412"/>
      <c r="AM240" s="412"/>
      <c r="AN240" s="412"/>
      <c r="AO240" s="412"/>
      <c r="AP240" s="412"/>
      <c r="AQ240" s="467"/>
      <c r="AR240" s="412"/>
      <c r="AS240" s="412"/>
      <c r="AT240" s="412"/>
      <c r="AU240" s="412"/>
      <c r="AV240" s="412"/>
      <c r="AW240" s="412"/>
      <c r="AX240" s="412"/>
      <c r="AY240" s="412"/>
      <c r="AZ240" s="412"/>
      <c r="BA240" s="412"/>
      <c r="BB240" s="412"/>
      <c r="BC240" s="412"/>
      <c r="BD240" s="412"/>
      <c r="BE240" s="412"/>
      <c r="BF240" s="412"/>
      <c r="BG240" s="412"/>
      <c r="BH240" s="412"/>
      <c r="BI240" s="412"/>
      <c r="BJ240" s="412"/>
      <c r="BK240" s="412"/>
      <c r="BL240" s="412"/>
    </row>
    <row r="241" spans="1:64" s="217" customFormat="1" ht="13.5" customHeight="1" x14ac:dyDescent="0.2">
      <c r="A241" s="628" t="s">
        <v>746</v>
      </c>
      <c r="B241" s="629"/>
      <c r="C241" s="629"/>
      <c r="D241" s="631"/>
      <c r="E241" s="632"/>
      <c r="F241" s="216"/>
      <c r="S241" s="412"/>
      <c r="T241" s="412"/>
      <c r="U241" s="412"/>
      <c r="V241" s="412"/>
      <c r="W241" s="412"/>
      <c r="X241" s="412"/>
      <c r="Y241" s="412"/>
      <c r="Z241" s="412"/>
      <c r="AA241" s="412"/>
      <c r="AB241" s="412"/>
      <c r="AC241" s="412"/>
      <c r="AD241" s="412"/>
      <c r="AE241" s="412"/>
      <c r="AF241" s="412"/>
      <c r="AG241" s="412"/>
      <c r="AH241" s="412"/>
      <c r="AI241" s="412"/>
      <c r="AJ241" s="412"/>
      <c r="AK241" s="412"/>
      <c r="AL241" s="412"/>
      <c r="AM241" s="412"/>
      <c r="AN241" s="412"/>
      <c r="AO241" s="412"/>
      <c r="AP241" s="412"/>
      <c r="AQ241" s="467"/>
      <c r="AR241" s="412"/>
      <c r="AS241" s="412"/>
      <c r="AT241" s="412"/>
      <c r="AU241" s="412"/>
      <c r="AV241" s="412"/>
      <c r="AW241" s="412"/>
      <c r="AX241" s="412"/>
      <c r="AY241" s="412"/>
      <c r="AZ241" s="412"/>
      <c r="BA241" s="412"/>
      <c r="BB241" s="412"/>
      <c r="BC241" s="412"/>
      <c r="BD241" s="412"/>
      <c r="BE241" s="412"/>
      <c r="BF241" s="412"/>
      <c r="BG241" s="412"/>
      <c r="BH241" s="412"/>
      <c r="BI241" s="412"/>
      <c r="BJ241" s="412"/>
      <c r="BK241" s="412"/>
      <c r="BL241" s="412"/>
    </row>
    <row r="242" spans="1:64" s="217" customFormat="1" ht="13.35" customHeight="1" x14ac:dyDescent="0.2">
      <c r="A242" s="481" t="s">
        <v>510</v>
      </c>
      <c r="B242" s="190"/>
      <c r="C242" s="198"/>
      <c r="D242" s="232"/>
      <c r="E242" s="199"/>
      <c r="F242" s="216"/>
      <c r="S242" s="412"/>
      <c r="T242" s="412"/>
      <c r="U242" s="412"/>
      <c r="V242" s="412"/>
      <c r="W242" s="412"/>
      <c r="X242" s="412"/>
      <c r="Y242" s="412"/>
      <c r="Z242" s="412"/>
      <c r="AA242" s="412"/>
      <c r="AB242" s="412"/>
      <c r="AC242" s="412"/>
      <c r="AD242" s="412"/>
      <c r="AE242" s="412"/>
      <c r="AF242" s="412"/>
      <c r="AG242" s="412"/>
      <c r="AH242" s="412"/>
      <c r="AI242" s="412"/>
      <c r="AJ242" s="412"/>
      <c r="AK242" s="412"/>
      <c r="AL242" s="412"/>
      <c r="AM242" s="412"/>
      <c r="AN242" s="412"/>
      <c r="AO242" s="412"/>
      <c r="AP242" s="412"/>
      <c r="AQ242" s="467"/>
      <c r="AR242" s="412"/>
      <c r="AS242" s="412"/>
      <c r="AT242" s="412"/>
      <c r="AU242" s="412"/>
      <c r="AV242" s="412"/>
      <c r="AW242" s="412"/>
      <c r="AX242" s="412"/>
      <c r="AY242" s="412"/>
      <c r="AZ242" s="412"/>
      <c r="BA242" s="412"/>
      <c r="BB242" s="412"/>
      <c r="BC242" s="412"/>
      <c r="BD242" s="412"/>
      <c r="BE242" s="412"/>
      <c r="BF242" s="412"/>
      <c r="BG242" s="412"/>
      <c r="BH242" s="412"/>
      <c r="BI242" s="412"/>
      <c r="BJ242" s="412"/>
      <c r="BK242" s="412"/>
      <c r="BL242" s="412"/>
    </row>
    <row r="243" spans="1:64" ht="13.35" customHeight="1" x14ac:dyDescent="0.2">
      <c r="A243" s="481" t="s">
        <v>809</v>
      </c>
      <c r="B243" s="190"/>
      <c r="C243" s="198"/>
      <c r="D243" s="232"/>
      <c r="E243" s="199"/>
      <c r="AU243" s="412"/>
      <c r="AY243" s="412"/>
    </row>
    <row r="244" spans="1:64" ht="13.35" customHeight="1" x14ac:dyDescent="0.2">
      <c r="A244" s="481" t="s">
        <v>511</v>
      </c>
      <c r="B244" s="190" t="s">
        <v>512</v>
      </c>
      <c r="C244" s="198"/>
      <c r="D244" s="232"/>
      <c r="E244" s="199"/>
      <c r="AU244" s="412"/>
    </row>
    <row r="245" spans="1:64" ht="12.75" x14ac:dyDescent="0.2">
      <c r="A245" s="628" t="s">
        <v>513</v>
      </c>
      <c r="B245" s="629"/>
      <c r="C245" s="629"/>
      <c r="D245" s="631"/>
      <c r="E245" s="632"/>
      <c r="AU245" s="412"/>
    </row>
    <row r="246" spans="1:64" ht="24" customHeight="1" x14ac:dyDescent="0.2">
      <c r="A246" s="386" t="s">
        <v>514</v>
      </c>
      <c r="B246" s="228"/>
      <c r="C246" s="228"/>
      <c r="D246" s="244"/>
      <c r="E246" s="393"/>
    </row>
    <row r="247" spans="1:64" ht="12.75" x14ac:dyDescent="0.2">
      <c r="A247" s="628" t="s">
        <v>747</v>
      </c>
      <c r="B247" s="629"/>
      <c r="C247" s="629"/>
      <c r="D247" s="631"/>
      <c r="E247" s="632"/>
    </row>
    <row r="248" spans="1:64" ht="23.25" x14ac:dyDescent="0.2">
      <c r="A248" s="482" t="s">
        <v>515</v>
      </c>
      <c r="B248" s="190"/>
      <c r="C248" s="195"/>
      <c r="D248" s="232"/>
      <c r="E248" s="196"/>
    </row>
    <row r="249" spans="1:64" ht="12.75" x14ac:dyDescent="0.2">
      <c r="A249" s="481" t="s">
        <v>516</v>
      </c>
      <c r="B249" s="190"/>
      <c r="C249" s="195"/>
      <c r="D249" s="232"/>
      <c r="E249" s="196"/>
    </row>
    <row r="250" spans="1:64" ht="12.75" x14ac:dyDescent="0.2">
      <c r="A250" s="481" t="s">
        <v>517</v>
      </c>
      <c r="B250" s="215"/>
      <c r="C250" s="211"/>
      <c r="D250" s="232"/>
      <c r="E250" s="212"/>
    </row>
    <row r="251" spans="1:64" ht="12.75" customHeight="1" x14ac:dyDescent="0.2">
      <c r="A251" s="481" t="s">
        <v>501</v>
      </c>
      <c r="B251" s="202"/>
      <c r="C251" s="195"/>
      <c r="D251" s="232"/>
      <c r="E251" s="196"/>
    </row>
    <row r="252" spans="1:64" ht="13.5" customHeight="1" x14ac:dyDescent="0.2">
      <c r="A252" s="628" t="s">
        <v>673</v>
      </c>
      <c r="B252" s="629"/>
      <c r="C252" s="629"/>
      <c r="D252" s="631"/>
      <c r="E252" s="632"/>
    </row>
    <row r="253" spans="1:64" ht="23.1" customHeight="1" x14ac:dyDescent="0.2">
      <c r="A253" s="386" t="s">
        <v>812</v>
      </c>
      <c r="B253" s="489"/>
      <c r="C253" s="489"/>
      <c r="D253" s="568"/>
      <c r="E253" s="492"/>
    </row>
    <row r="254" spans="1:64" ht="23.1" customHeight="1" x14ac:dyDescent="0.2">
      <c r="A254" s="481" t="s">
        <v>813</v>
      </c>
      <c r="B254" s="490"/>
      <c r="C254" s="491"/>
      <c r="D254" s="245"/>
      <c r="E254" s="493"/>
    </row>
    <row r="255" spans="1:64" ht="12.75" customHeight="1" x14ac:dyDescent="0.2">
      <c r="A255" s="481" t="s">
        <v>205</v>
      </c>
      <c r="B255" s="215"/>
      <c r="C255" s="211"/>
      <c r="D255" s="245"/>
      <c r="E255" s="212"/>
    </row>
    <row r="256" spans="1:64" ht="12.75" customHeight="1" x14ac:dyDescent="0.2">
      <c r="A256" s="386" t="s">
        <v>518</v>
      </c>
      <c r="B256" s="215"/>
      <c r="C256" s="211"/>
      <c r="D256" s="245"/>
      <c r="E256" s="212"/>
    </row>
    <row r="257" spans="1:64" ht="12.75" customHeight="1" x14ac:dyDescent="0.2">
      <c r="A257" s="386" t="s">
        <v>95</v>
      </c>
      <c r="B257" s="215"/>
      <c r="C257" s="211"/>
      <c r="D257" s="232"/>
      <c r="E257" s="212"/>
    </row>
    <row r="258" spans="1:64" ht="12.75" x14ac:dyDescent="0.2">
      <c r="A258" s="628" t="s">
        <v>519</v>
      </c>
      <c r="B258" s="629"/>
      <c r="C258" s="629"/>
      <c r="D258" s="631"/>
      <c r="E258" s="632"/>
    </row>
    <row r="259" spans="1:64" ht="13.35" customHeight="1" x14ac:dyDescent="0.2">
      <c r="A259" s="475" t="s">
        <v>204</v>
      </c>
      <c r="B259" s="209"/>
      <c r="C259" s="209"/>
      <c r="D259" s="244"/>
      <c r="E259" s="210"/>
    </row>
    <row r="260" spans="1:64" ht="13.35" customHeight="1" x14ac:dyDescent="0.2">
      <c r="A260" s="475" t="s">
        <v>199</v>
      </c>
      <c r="B260" s="209"/>
      <c r="C260" s="209"/>
      <c r="D260" s="244"/>
      <c r="E260" s="210"/>
    </row>
    <row r="261" spans="1:64" ht="13.35" customHeight="1" x14ac:dyDescent="0.2">
      <c r="A261" s="476" t="s">
        <v>200</v>
      </c>
      <c r="B261" s="215"/>
      <c r="C261" s="211"/>
      <c r="D261" s="232"/>
      <c r="E261" s="212"/>
    </row>
    <row r="262" spans="1:64" ht="13.35" customHeight="1" x14ac:dyDescent="0.2">
      <c r="A262" s="476" t="s">
        <v>520</v>
      </c>
      <c r="B262" s="215"/>
      <c r="C262" s="211"/>
      <c r="D262" s="232"/>
      <c r="E262" s="212"/>
    </row>
    <row r="263" spans="1:64" s="219" customFormat="1" ht="25.5" customHeight="1" x14ac:dyDescent="0.2">
      <c r="A263" s="628" t="s">
        <v>594</v>
      </c>
      <c r="B263" s="629"/>
      <c r="C263" s="629"/>
      <c r="D263" s="631"/>
      <c r="E263" s="632"/>
      <c r="F263" s="218"/>
      <c r="S263" s="413"/>
      <c r="T263" s="413"/>
      <c r="U263" s="413"/>
      <c r="V263" s="413"/>
      <c r="W263" s="413"/>
      <c r="X263" s="413"/>
      <c r="Y263" s="413"/>
      <c r="Z263" s="413"/>
      <c r="AA263" s="413"/>
      <c r="AB263" s="413"/>
      <c r="AC263" s="413"/>
      <c r="AD263" s="413"/>
      <c r="AE263" s="413"/>
      <c r="AF263" s="413"/>
      <c r="AG263" s="413"/>
      <c r="AH263" s="413"/>
      <c r="AI263" s="413"/>
      <c r="AJ263" s="413"/>
      <c r="AK263" s="413"/>
      <c r="AL263" s="413"/>
      <c r="AM263" s="413"/>
      <c r="AN263" s="413"/>
      <c r="AO263" s="413"/>
      <c r="AP263" s="413"/>
      <c r="AQ263" s="465"/>
      <c r="AR263" s="413"/>
      <c r="AS263" s="413"/>
      <c r="AT263" s="413"/>
      <c r="AU263" s="385"/>
      <c r="AV263" s="413"/>
      <c r="AW263" s="413"/>
      <c r="AX263" s="413"/>
      <c r="AY263" s="385"/>
      <c r="AZ263" s="413"/>
      <c r="BA263" s="413"/>
      <c r="BB263" s="413"/>
      <c r="BC263" s="413"/>
      <c r="BD263" s="413"/>
      <c r="BE263" s="413"/>
      <c r="BF263" s="413"/>
      <c r="BG263" s="413"/>
      <c r="BH263" s="413"/>
      <c r="BI263" s="413"/>
      <c r="BJ263" s="413"/>
      <c r="BK263" s="413"/>
      <c r="BL263" s="413"/>
    </row>
    <row r="264" spans="1:64" s="219" customFormat="1" ht="12.75" customHeight="1" x14ac:dyDescent="0.2">
      <c r="A264" s="475" t="s">
        <v>521</v>
      </c>
      <c r="B264" s="209"/>
      <c r="C264" s="209"/>
      <c r="D264" s="244"/>
      <c r="E264" s="210"/>
      <c r="F264" s="218"/>
      <c r="S264" s="413"/>
      <c r="T264" s="413"/>
      <c r="U264" s="413"/>
      <c r="V264" s="413"/>
      <c r="W264" s="413"/>
      <c r="X264" s="413"/>
      <c r="Y264" s="413"/>
      <c r="Z264" s="413"/>
      <c r="AA264" s="413"/>
      <c r="AB264" s="413"/>
      <c r="AC264" s="413"/>
      <c r="AD264" s="413"/>
      <c r="AE264" s="413"/>
      <c r="AF264" s="413"/>
      <c r="AG264" s="413"/>
      <c r="AH264" s="413"/>
      <c r="AI264" s="413"/>
      <c r="AJ264" s="413"/>
      <c r="AK264" s="413"/>
      <c r="AL264" s="413"/>
      <c r="AM264" s="413"/>
      <c r="AN264" s="413"/>
      <c r="AO264" s="413"/>
      <c r="AP264" s="413"/>
      <c r="AQ264" s="465"/>
      <c r="AR264" s="413"/>
      <c r="AS264" s="413"/>
      <c r="AT264" s="413"/>
      <c r="AU264" s="385"/>
      <c r="AV264" s="413"/>
      <c r="AW264" s="413"/>
      <c r="AX264" s="413"/>
      <c r="AY264" s="413"/>
      <c r="AZ264" s="413"/>
      <c r="BA264" s="413"/>
      <c r="BB264" s="413"/>
      <c r="BC264" s="413"/>
      <c r="BD264" s="413"/>
      <c r="BE264" s="413"/>
      <c r="BF264" s="413"/>
      <c r="BG264" s="413"/>
      <c r="BH264" s="413"/>
      <c r="BI264" s="413"/>
      <c r="BJ264" s="413"/>
      <c r="BK264" s="413"/>
      <c r="BL264" s="413"/>
    </row>
    <row r="265" spans="1:64" ht="12.75" customHeight="1" x14ac:dyDescent="0.2">
      <c r="A265" s="475" t="s">
        <v>522</v>
      </c>
      <c r="B265" s="209"/>
      <c r="C265" s="209"/>
      <c r="D265" s="244"/>
      <c r="E265" s="210"/>
      <c r="AY265" s="413"/>
    </row>
    <row r="266" spans="1:64" ht="12.75" customHeight="1" x14ac:dyDescent="0.2">
      <c r="A266" s="476" t="s">
        <v>489</v>
      </c>
      <c r="B266" s="215"/>
      <c r="C266" s="211"/>
      <c r="D266" s="232"/>
      <c r="E266" s="212"/>
      <c r="AU266" s="413"/>
    </row>
    <row r="267" spans="1:64" ht="12.75" customHeight="1" x14ac:dyDescent="0.2">
      <c r="A267" s="476" t="s">
        <v>523</v>
      </c>
      <c r="B267" s="215"/>
      <c r="C267" s="211"/>
      <c r="D267" s="232"/>
      <c r="E267" s="212"/>
      <c r="AU267" s="413"/>
    </row>
    <row r="268" spans="1:64" ht="12.75" customHeight="1" x14ac:dyDescent="0.2">
      <c r="A268" s="476" t="s">
        <v>524</v>
      </c>
      <c r="B268" s="215"/>
      <c r="C268" s="211"/>
      <c r="D268" s="232"/>
      <c r="E268" s="212"/>
    </row>
    <row r="269" spans="1:64" ht="12.75" customHeight="1" x14ac:dyDescent="0.2">
      <c r="A269" s="476" t="s">
        <v>525</v>
      </c>
      <c r="B269" s="215"/>
      <c r="C269" s="211"/>
      <c r="D269" s="232"/>
      <c r="E269" s="212"/>
    </row>
    <row r="270" spans="1:64" ht="13.35" customHeight="1" x14ac:dyDescent="0.2">
      <c r="A270" s="634" t="s">
        <v>158</v>
      </c>
      <c r="B270" s="650"/>
      <c r="C270" s="650"/>
      <c r="D270" s="650"/>
      <c r="E270" s="651"/>
    </row>
    <row r="271" spans="1:64" ht="13.35" customHeight="1" x14ac:dyDescent="0.2">
      <c r="A271" s="476" t="s">
        <v>489</v>
      </c>
      <c r="B271" s="215"/>
      <c r="C271" s="211"/>
      <c r="D271" s="232"/>
      <c r="E271" s="212"/>
    </row>
    <row r="272" spans="1:64" ht="13.35" customHeight="1" x14ac:dyDescent="0.2">
      <c r="A272" s="476" t="s">
        <v>493</v>
      </c>
      <c r="B272" s="215"/>
      <c r="C272" s="211"/>
      <c r="D272" s="232"/>
      <c r="E272" s="212"/>
    </row>
    <row r="273" spans="1:47" ht="13.35" customHeight="1" x14ac:dyDescent="0.2">
      <c r="A273" s="476" t="s">
        <v>524</v>
      </c>
      <c r="B273" s="215"/>
      <c r="C273" s="211"/>
      <c r="D273" s="232"/>
      <c r="E273" s="212"/>
    </row>
    <row r="274" spans="1:47" ht="13.35" customHeight="1" x14ac:dyDescent="0.2">
      <c r="A274" s="634" t="s">
        <v>526</v>
      </c>
      <c r="B274" s="650"/>
      <c r="C274" s="650"/>
      <c r="D274" s="650"/>
      <c r="E274" s="651"/>
    </row>
    <row r="275" spans="1:47" ht="13.35" customHeight="1" x14ac:dyDescent="0.2">
      <c r="A275" s="484" t="s">
        <v>150</v>
      </c>
      <c r="B275" s="215"/>
      <c r="C275" s="211"/>
      <c r="D275" s="232"/>
      <c r="E275" s="212"/>
    </row>
    <row r="276" spans="1:47" ht="13.35" customHeight="1" x14ac:dyDescent="0.2">
      <c r="A276" s="476" t="s">
        <v>760</v>
      </c>
      <c r="B276" s="215"/>
      <c r="C276" s="211"/>
      <c r="D276" s="232"/>
      <c r="E276" s="212"/>
    </row>
    <row r="277" spans="1:47" ht="13.35" customHeight="1" x14ac:dyDescent="0.2">
      <c r="A277" s="476" t="s">
        <v>557</v>
      </c>
      <c r="B277" s="189"/>
      <c r="C277" s="189"/>
      <c r="D277" s="232"/>
      <c r="E277" s="201"/>
    </row>
    <row r="278" spans="1:47" ht="13.35" customHeight="1" x14ac:dyDescent="0.2">
      <c r="A278" s="476" t="s">
        <v>527</v>
      </c>
      <c r="B278" s="215"/>
      <c r="C278" s="211"/>
      <c r="D278" s="232"/>
      <c r="E278" s="212"/>
    </row>
    <row r="279" spans="1:47" ht="13.35" customHeight="1" x14ac:dyDescent="0.2">
      <c r="A279" s="484" t="s">
        <v>150</v>
      </c>
      <c r="B279" s="215"/>
      <c r="C279" s="211"/>
      <c r="D279" s="232"/>
      <c r="E279" s="212"/>
    </row>
    <row r="280" spans="1:47" ht="13.35" customHeight="1" x14ac:dyDescent="0.2">
      <c r="A280" s="476" t="s">
        <v>760</v>
      </c>
      <c r="B280" s="215"/>
      <c r="C280" s="211"/>
      <c r="D280" s="232"/>
      <c r="E280" s="212"/>
    </row>
    <row r="281" spans="1:47" ht="13.35" customHeight="1" x14ac:dyDescent="0.2">
      <c r="A281" s="476" t="s">
        <v>557</v>
      </c>
      <c r="B281" s="189"/>
      <c r="C281" s="189"/>
      <c r="D281" s="232"/>
      <c r="E281" s="201"/>
      <c r="AU281" s="385" t="s">
        <v>528</v>
      </c>
    </row>
    <row r="282" spans="1:47" ht="13.35" customHeight="1" x14ac:dyDescent="0.2">
      <c r="A282" s="476" t="s">
        <v>527</v>
      </c>
      <c r="B282" s="215"/>
      <c r="C282" s="211"/>
      <c r="D282" s="232"/>
      <c r="E282" s="212"/>
      <c r="AU282" s="385" t="s">
        <v>529</v>
      </c>
    </row>
    <row r="283" spans="1:47" ht="13.35" customHeight="1" x14ac:dyDescent="0.2">
      <c r="A283" s="484" t="s">
        <v>150</v>
      </c>
      <c r="B283" s="215"/>
      <c r="C283" s="211"/>
      <c r="D283" s="232"/>
      <c r="E283" s="212"/>
      <c r="AU283" s="385" t="s">
        <v>530</v>
      </c>
    </row>
    <row r="284" spans="1:47" ht="13.35" customHeight="1" x14ac:dyDescent="0.2">
      <c r="A284" s="476" t="s">
        <v>760</v>
      </c>
      <c r="B284" s="215"/>
      <c r="C284" s="211"/>
      <c r="D284" s="232"/>
      <c r="E284" s="212"/>
      <c r="AU284" s="385" t="s">
        <v>531</v>
      </c>
    </row>
    <row r="285" spans="1:47" ht="13.35" customHeight="1" x14ac:dyDescent="0.2">
      <c r="A285" s="476" t="s">
        <v>557</v>
      </c>
      <c r="B285" s="189"/>
      <c r="C285" s="189"/>
      <c r="D285" s="232"/>
      <c r="E285" s="201"/>
    </row>
    <row r="286" spans="1:47" ht="13.35" customHeight="1" x14ac:dyDescent="0.2">
      <c r="A286" s="476" t="s">
        <v>527</v>
      </c>
      <c r="B286" s="215"/>
      <c r="C286" s="211"/>
      <c r="D286" s="232"/>
      <c r="E286" s="212"/>
    </row>
    <row r="287" spans="1:47" ht="13.35" customHeight="1" x14ac:dyDescent="0.2">
      <c r="A287" s="484" t="s">
        <v>150</v>
      </c>
      <c r="B287" s="215"/>
      <c r="C287" s="211"/>
      <c r="D287" s="232"/>
      <c r="E287" s="212"/>
    </row>
    <row r="288" spans="1:47" ht="13.35" customHeight="1" x14ac:dyDescent="0.2">
      <c r="A288" s="476" t="s">
        <v>760</v>
      </c>
      <c r="B288" s="215"/>
      <c r="C288" s="211"/>
      <c r="D288" s="232"/>
      <c r="E288" s="212"/>
    </row>
    <row r="289" spans="1:6" ht="13.35" customHeight="1" x14ac:dyDescent="0.2">
      <c r="A289" s="476" t="s">
        <v>557</v>
      </c>
      <c r="B289" s="189"/>
      <c r="C289" s="189"/>
      <c r="D289" s="232"/>
      <c r="E289" s="201"/>
    </row>
    <row r="290" spans="1:6" ht="13.35" customHeight="1" x14ac:dyDescent="0.2">
      <c r="A290" s="476" t="s">
        <v>527</v>
      </c>
      <c r="B290" s="215"/>
      <c r="C290" s="211"/>
      <c r="D290" s="232"/>
      <c r="E290" s="212"/>
    </row>
    <row r="291" spans="1:6" ht="12.75" customHeight="1" x14ac:dyDescent="0.2">
      <c r="A291" s="628" t="s">
        <v>532</v>
      </c>
      <c r="B291" s="629"/>
      <c r="C291" s="629"/>
      <c r="D291" s="631"/>
      <c r="E291" s="632"/>
    </row>
    <row r="292" spans="1:6" ht="24.95" customHeight="1" x14ac:dyDescent="0.2">
      <c r="A292" s="476" t="s">
        <v>533</v>
      </c>
      <c r="B292" s="400"/>
      <c r="C292" s="401"/>
      <c r="D292" s="399"/>
      <c r="E292" s="402"/>
    </row>
    <row r="293" spans="1:6" ht="24.95" customHeight="1" x14ac:dyDescent="0.2">
      <c r="A293" s="476" t="s">
        <v>534</v>
      </c>
      <c r="B293" s="400"/>
      <c r="C293" s="401"/>
      <c r="D293" s="399"/>
      <c r="E293" s="402"/>
    </row>
    <row r="294" spans="1:6" ht="24.95" customHeight="1" x14ac:dyDescent="0.2">
      <c r="A294" s="476" t="s">
        <v>535</v>
      </c>
      <c r="B294" s="400"/>
      <c r="C294" s="401"/>
      <c r="D294" s="399"/>
      <c r="E294" s="402"/>
    </row>
    <row r="295" spans="1:6" ht="24.95" customHeight="1" x14ac:dyDescent="0.2">
      <c r="A295" s="476" t="s">
        <v>536</v>
      </c>
      <c r="B295" s="400"/>
      <c r="C295" s="401"/>
      <c r="D295" s="399"/>
      <c r="E295" s="402"/>
    </row>
    <row r="296" spans="1:6" ht="24.95" customHeight="1" x14ac:dyDescent="0.2">
      <c r="A296" s="476" t="s">
        <v>537</v>
      </c>
      <c r="B296" s="400"/>
      <c r="C296" s="401"/>
      <c r="D296" s="399"/>
      <c r="E296" s="402"/>
    </row>
    <row r="297" spans="1:6" ht="24.95" customHeight="1" x14ac:dyDescent="0.2">
      <c r="A297" s="476" t="s">
        <v>538</v>
      </c>
      <c r="B297" s="400"/>
      <c r="C297" s="401"/>
      <c r="D297" s="399"/>
      <c r="E297" s="402"/>
    </row>
    <row r="298" spans="1:6" ht="48" customHeight="1" x14ac:dyDescent="0.2">
      <c r="A298" s="476" t="s">
        <v>539</v>
      </c>
      <c r="B298" s="400"/>
      <c r="C298" s="401"/>
      <c r="D298" s="399"/>
      <c r="E298" s="402"/>
    </row>
    <row r="299" spans="1:6" ht="24.95" customHeight="1" x14ac:dyDescent="0.2">
      <c r="A299" s="476" t="s">
        <v>540</v>
      </c>
      <c r="B299" s="400"/>
      <c r="C299" s="401"/>
      <c r="D299" s="399"/>
      <c r="E299" s="402"/>
    </row>
    <row r="300" spans="1:6" ht="12.75" x14ac:dyDescent="0.2">
      <c r="A300" s="628" t="s">
        <v>541</v>
      </c>
      <c r="B300" s="629"/>
      <c r="C300" s="629"/>
      <c r="D300" s="631"/>
      <c r="E300" s="632"/>
    </row>
    <row r="301" spans="1:6" ht="48.75" customHeight="1" x14ac:dyDescent="0.2">
      <c r="A301" s="652" t="s">
        <v>595</v>
      </c>
      <c r="B301" s="653"/>
      <c r="C301" s="653"/>
      <c r="D301" s="653"/>
      <c r="E301" s="654"/>
      <c r="F301" s="247"/>
    </row>
    <row r="302" spans="1:6" ht="51" customHeight="1" x14ac:dyDescent="0.2">
      <c r="A302" s="647" t="s">
        <v>596</v>
      </c>
      <c r="B302" s="648"/>
      <c r="C302" s="648"/>
      <c r="D302" s="648"/>
      <c r="E302" s="649"/>
      <c r="F302" s="247"/>
    </row>
    <row r="303" spans="1:6" ht="39.75" customHeight="1" x14ac:dyDescent="0.2">
      <c r="A303" s="647" t="s">
        <v>542</v>
      </c>
      <c r="B303" s="648"/>
      <c r="C303" s="648"/>
      <c r="D303" s="648"/>
      <c r="E303" s="649"/>
      <c r="F303" s="247"/>
    </row>
    <row r="304" spans="1:6" ht="39" customHeight="1" x14ac:dyDescent="0.2">
      <c r="A304" s="647" t="s">
        <v>543</v>
      </c>
      <c r="B304" s="648"/>
      <c r="C304" s="648"/>
      <c r="D304" s="648"/>
      <c r="E304" s="649"/>
      <c r="F304" s="247"/>
    </row>
    <row r="305" spans="1:6" ht="14.25" customHeight="1" x14ac:dyDescent="0.2">
      <c r="A305" s="647" t="s">
        <v>544</v>
      </c>
      <c r="B305" s="648"/>
      <c r="C305" s="648"/>
      <c r="D305" s="648"/>
      <c r="E305" s="649"/>
      <c r="F305" s="247"/>
    </row>
    <row r="306" spans="1:6" ht="50.25" customHeight="1" x14ac:dyDescent="0.2">
      <c r="A306" s="647" t="s">
        <v>545</v>
      </c>
      <c r="B306" s="648"/>
      <c r="C306" s="648"/>
      <c r="D306" s="648"/>
      <c r="E306" s="649"/>
      <c r="F306" s="247"/>
    </row>
    <row r="307" spans="1:6" ht="25.5" customHeight="1" x14ac:dyDescent="0.2">
      <c r="A307" s="647" t="s">
        <v>546</v>
      </c>
      <c r="B307" s="648"/>
      <c r="C307" s="648"/>
      <c r="D307" s="648"/>
      <c r="E307" s="649"/>
      <c r="F307" s="247"/>
    </row>
    <row r="308" spans="1:6" ht="14.25" customHeight="1" x14ac:dyDescent="0.2">
      <c r="A308" s="647" t="s">
        <v>597</v>
      </c>
      <c r="B308" s="648"/>
      <c r="C308" s="648"/>
      <c r="D308" s="648"/>
      <c r="E308" s="649"/>
      <c r="F308" s="247"/>
    </row>
    <row r="309" spans="1:6" ht="40.5" customHeight="1" x14ac:dyDescent="0.2">
      <c r="A309" s="647" t="s">
        <v>598</v>
      </c>
      <c r="B309" s="648"/>
      <c r="C309" s="648"/>
      <c r="D309" s="648"/>
      <c r="E309" s="649"/>
      <c r="F309" s="247"/>
    </row>
    <row r="310" spans="1:6" ht="39.75" customHeight="1" x14ac:dyDescent="0.2">
      <c r="A310" s="647" t="s">
        <v>599</v>
      </c>
      <c r="B310" s="648"/>
      <c r="C310" s="648"/>
      <c r="D310" s="648"/>
      <c r="E310" s="649"/>
      <c r="F310" s="247"/>
    </row>
    <row r="311" spans="1:6" ht="62.25" customHeight="1" x14ac:dyDescent="0.2">
      <c r="A311" s="647" t="s">
        <v>600</v>
      </c>
      <c r="B311" s="648"/>
      <c r="C311" s="648"/>
      <c r="D311" s="648"/>
      <c r="E311" s="649"/>
      <c r="F311" s="247"/>
    </row>
    <row r="312" spans="1:6" ht="15.75" customHeight="1" x14ac:dyDescent="0.2">
      <c r="A312" s="647" t="s">
        <v>601</v>
      </c>
      <c r="B312" s="648"/>
      <c r="C312" s="648"/>
      <c r="D312" s="648"/>
      <c r="E312" s="649"/>
      <c r="F312" s="247"/>
    </row>
    <row r="313" spans="1:6" ht="15" customHeight="1" x14ac:dyDescent="0.2">
      <c r="A313" s="647" t="s">
        <v>602</v>
      </c>
      <c r="B313" s="661"/>
      <c r="C313" s="661"/>
      <c r="D313" s="661"/>
      <c r="E313" s="662"/>
      <c r="F313" s="247"/>
    </row>
    <row r="314" spans="1:6" ht="15" customHeight="1" x14ac:dyDescent="0.2">
      <c r="A314" s="647" t="s">
        <v>603</v>
      </c>
      <c r="B314" s="661"/>
      <c r="C314" s="661"/>
      <c r="D314" s="661"/>
      <c r="E314" s="662"/>
      <c r="F314" s="247"/>
    </row>
    <row r="315" spans="1:6" ht="25.5" customHeight="1" thickBot="1" x14ac:dyDescent="0.25">
      <c r="A315" s="647" t="s">
        <v>604</v>
      </c>
      <c r="B315" s="661"/>
      <c r="C315" s="661"/>
      <c r="D315" s="661"/>
      <c r="E315" s="662"/>
      <c r="F315" s="247"/>
    </row>
    <row r="316" spans="1:6" ht="12" customHeight="1" x14ac:dyDescent="0.2">
      <c r="A316" s="663"/>
      <c r="B316" s="664"/>
      <c r="C316" s="664"/>
      <c r="D316" s="665"/>
      <c r="E316" s="666"/>
      <c r="F316" s="247"/>
    </row>
    <row r="317" spans="1:6" ht="27" customHeight="1" thickBot="1" x14ac:dyDescent="0.25">
      <c r="A317" s="387" t="s">
        <v>605</v>
      </c>
      <c r="B317" s="248"/>
      <c r="C317" s="248"/>
      <c r="D317" s="249"/>
      <c r="E317" s="250"/>
      <c r="F317" s="247"/>
    </row>
    <row r="318" spans="1:6" ht="36" customHeight="1" x14ac:dyDescent="0.2">
      <c r="A318" s="667" t="s">
        <v>547</v>
      </c>
      <c r="B318" s="251" t="s">
        <v>548</v>
      </c>
      <c r="C318" s="251" t="s">
        <v>548</v>
      </c>
      <c r="D318" s="252"/>
      <c r="E318" s="253" t="s">
        <v>548</v>
      </c>
      <c r="F318" s="247"/>
    </row>
    <row r="319" spans="1:6" ht="12" customHeight="1" x14ac:dyDescent="0.2">
      <c r="A319" s="668"/>
      <c r="B319" s="254" t="s">
        <v>549</v>
      </c>
      <c r="C319" s="254" t="s">
        <v>549</v>
      </c>
      <c r="D319" s="255"/>
      <c r="E319" s="256" t="s">
        <v>549</v>
      </c>
      <c r="F319" s="247"/>
    </row>
    <row r="320" spans="1:6" ht="23.25" customHeight="1" x14ac:dyDescent="0.2">
      <c r="A320" s="388" t="s">
        <v>550</v>
      </c>
      <c r="B320" s="257" t="s">
        <v>551</v>
      </c>
      <c r="C320" s="257" t="s">
        <v>551</v>
      </c>
      <c r="D320" s="255"/>
      <c r="E320" s="258" t="s">
        <v>551</v>
      </c>
      <c r="F320" s="247"/>
    </row>
    <row r="321" spans="1:64" ht="29.25" customHeight="1" x14ac:dyDescent="0.2">
      <c r="A321" s="655" t="s">
        <v>552</v>
      </c>
      <c r="B321" s="259" t="s">
        <v>548</v>
      </c>
      <c r="C321" s="657" t="s">
        <v>553</v>
      </c>
      <c r="D321" s="231"/>
      <c r="E321" s="659" t="s">
        <v>551</v>
      </c>
      <c r="F321" s="247"/>
    </row>
    <row r="322" spans="1:64" s="221" customFormat="1" ht="24.75" customHeight="1" thickBot="1" x14ac:dyDescent="0.25">
      <c r="A322" s="656"/>
      <c r="B322" s="260" t="s">
        <v>549</v>
      </c>
      <c r="C322" s="658"/>
      <c r="D322" s="261"/>
      <c r="E322" s="660"/>
      <c r="F322" s="262"/>
      <c r="S322" s="414"/>
      <c r="T322" s="414"/>
      <c r="U322" s="414"/>
      <c r="V322" s="414"/>
      <c r="W322" s="414"/>
      <c r="X322" s="414"/>
      <c r="Y322" s="414"/>
      <c r="Z322" s="414"/>
      <c r="AA322" s="414"/>
      <c r="AB322" s="414"/>
      <c r="AC322" s="414"/>
      <c r="AD322" s="414"/>
      <c r="AE322" s="414"/>
      <c r="AF322" s="414"/>
      <c r="AG322" s="414"/>
      <c r="AH322" s="414"/>
      <c r="AI322" s="414"/>
      <c r="AJ322" s="414"/>
      <c r="AK322" s="414"/>
      <c r="AL322" s="414"/>
      <c r="AM322" s="414"/>
      <c r="AN322" s="414"/>
      <c r="AO322" s="414"/>
      <c r="AP322" s="414"/>
      <c r="AQ322" s="468"/>
      <c r="AR322" s="414"/>
      <c r="AS322" s="414"/>
      <c r="AT322" s="414"/>
      <c r="AU322" s="385"/>
      <c r="AV322" s="414"/>
      <c r="AW322" s="414"/>
      <c r="AX322" s="414"/>
      <c r="AY322" s="385"/>
      <c r="AZ322" s="414"/>
      <c r="BA322" s="414"/>
      <c r="BB322" s="414"/>
      <c r="BC322" s="414"/>
      <c r="BD322" s="414"/>
      <c r="BE322" s="414"/>
      <c r="BF322" s="414"/>
      <c r="BG322" s="414"/>
      <c r="BH322" s="414"/>
      <c r="BI322" s="414"/>
      <c r="BJ322" s="414"/>
      <c r="BK322" s="414"/>
      <c r="BL322" s="414"/>
    </row>
    <row r="323" spans="1:64" s="221" customFormat="1" ht="24.75" customHeight="1" x14ac:dyDescent="0.2">
      <c r="A323" s="247"/>
      <c r="B323" s="263"/>
      <c r="C323" s="264"/>
      <c r="D323" s="247"/>
      <c r="E323" s="264"/>
      <c r="F323" s="265"/>
      <c r="G323" s="224"/>
      <c r="H323" s="225"/>
      <c r="I323" s="224"/>
      <c r="J323" s="224"/>
      <c r="K323" s="225"/>
      <c r="L323" s="224"/>
      <c r="M323" s="224"/>
      <c r="N323" s="225"/>
      <c r="O323" s="224"/>
      <c r="P323" s="224"/>
      <c r="Q323" s="225"/>
      <c r="R323" s="224"/>
      <c r="S323" s="415"/>
      <c r="T323" s="416"/>
      <c r="U323" s="415"/>
      <c r="V323" s="415"/>
      <c r="W323" s="416"/>
      <c r="X323" s="415"/>
      <c r="Y323" s="415"/>
      <c r="Z323" s="416"/>
      <c r="AA323" s="415"/>
      <c r="AB323" s="415"/>
      <c r="AC323" s="416"/>
      <c r="AD323" s="415"/>
      <c r="AE323" s="415"/>
      <c r="AF323" s="416"/>
      <c r="AG323" s="415"/>
      <c r="AH323" s="415"/>
      <c r="AI323" s="416"/>
      <c r="AJ323" s="415"/>
      <c r="AK323" s="417"/>
      <c r="AL323" s="417"/>
      <c r="AM323" s="417"/>
      <c r="AN323" s="417"/>
      <c r="AO323" s="417"/>
      <c r="AP323" s="417"/>
      <c r="AQ323" s="469"/>
      <c r="AR323" s="417"/>
      <c r="AS323" s="417"/>
      <c r="AT323" s="417"/>
      <c r="AU323" s="385"/>
      <c r="AV323" s="417"/>
      <c r="AW323" s="414"/>
      <c r="AX323" s="414"/>
      <c r="AY323" s="414"/>
      <c r="AZ323" s="414"/>
      <c r="BA323" s="414"/>
      <c r="BB323" s="414"/>
      <c r="BC323" s="414"/>
      <c r="BD323" s="414"/>
      <c r="BE323" s="414"/>
      <c r="BF323" s="414"/>
      <c r="BG323" s="414"/>
      <c r="BH323" s="414"/>
      <c r="BI323" s="414"/>
      <c r="BJ323" s="414"/>
      <c r="BK323" s="414"/>
      <c r="BL323" s="414"/>
    </row>
    <row r="324" spans="1:64" s="221" customFormat="1" ht="36.75" customHeight="1" x14ac:dyDescent="0.2">
      <c r="A324" s="247"/>
      <c r="B324" s="263"/>
      <c r="C324" s="264"/>
      <c r="D324" s="247"/>
      <c r="E324" s="264"/>
      <c r="F324" s="265"/>
      <c r="G324" s="224"/>
      <c r="H324" s="225"/>
      <c r="I324" s="224"/>
      <c r="J324" s="224"/>
      <c r="K324" s="225"/>
      <c r="L324" s="224"/>
      <c r="M324" s="224"/>
      <c r="N324" s="225"/>
      <c r="O324" s="224"/>
      <c r="P324" s="224"/>
      <c r="Q324" s="225"/>
      <c r="R324" s="224"/>
      <c r="S324" s="415"/>
      <c r="T324" s="416"/>
      <c r="U324" s="415"/>
      <c r="V324" s="415"/>
      <c r="W324" s="416"/>
      <c r="X324" s="415"/>
      <c r="Y324" s="415"/>
      <c r="Z324" s="416"/>
      <c r="AA324" s="415"/>
      <c r="AB324" s="415"/>
      <c r="AC324" s="416"/>
      <c r="AD324" s="415"/>
      <c r="AE324" s="415"/>
      <c r="AF324" s="416"/>
      <c r="AG324" s="415"/>
      <c r="AH324" s="415"/>
      <c r="AI324" s="416"/>
      <c r="AJ324" s="415"/>
      <c r="AK324" s="417"/>
      <c r="AL324" s="417"/>
      <c r="AM324" s="417"/>
      <c r="AN324" s="417"/>
      <c r="AO324" s="417"/>
      <c r="AP324" s="417"/>
      <c r="AQ324" s="469"/>
      <c r="AR324" s="417"/>
      <c r="AS324" s="417"/>
      <c r="AT324" s="417"/>
      <c r="AU324" s="385"/>
      <c r="AV324" s="417"/>
      <c r="AW324" s="414"/>
      <c r="AX324" s="414"/>
      <c r="AY324" s="414"/>
      <c r="AZ324" s="414"/>
      <c r="BA324" s="414"/>
      <c r="BB324" s="414"/>
      <c r="BC324" s="414"/>
      <c r="BD324" s="414"/>
      <c r="BE324" s="414"/>
      <c r="BF324" s="414"/>
      <c r="BG324" s="414"/>
      <c r="BH324" s="414"/>
      <c r="BI324" s="414"/>
      <c r="BJ324" s="414"/>
      <c r="BK324" s="414"/>
      <c r="BL324" s="414"/>
    </row>
    <row r="325" spans="1:64" s="221" customFormat="1" ht="26.25" customHeight="1" x14ac:dyDescent="0.2">
      <c r="A325" s="181"/>
      <c r="B325" s="222"/>
      <c r="C325" s="223"/>
      <c r="D325" s="181"/>
      <c r="E325" s="223"/>
      <c r="F325" s="220"/>
      <c r="S325" s="414"/>
      <c r="T325" s="414"/>
      <c r="U325" s="414"/>
      <c r="V325" s="414"/>
      <c r="W325" s="414"/>
      <c r="X325" s="414"/>
      <c r="Y325" s="414"/>
      <c r="Z325" s="414"/>
      <c r="AA325" s="414"/>
      <c r="AB325" s="414"/>
      <c r="AC325" s="414"/>
      <c r="AD325" s="414"/>
      <c r="AE325" s="414"/>
      <c r="AF325" s="414"/>
      <c r="AG325" s="414"/>
      <c r="AH325" s="414"/>
      <c r="AI325" s="414"/>
      <c r="AJ325" s="414"/>
      <c r="AK325" s="414"/>
      <c r="AL325" s="414"/>
      <c r="AM325" s="414"/>
      <c r="AN325" s="414"/>
      <c r="AO325" s="414"/>
      <c r="AP325" s="414"/>
      <c r="AQ325" s="468"/>
      <c r="AR325" s="414"/>
      <c r="AS325" s="414"/>
      <c r="AT325" s="414"/>
      <c r="AU325" s="414"/>
      <c r="AV325" s="414"/>
      <c r="AW325" s="414"/>
      <c r="AX325" s="414"/>
      <c r="AY325" s="414"/>
      <c r="AZ325" s="414"/>
      <c r="BA325" s="414"/>
      <c r="BB325" s="414"/>
      <c r="BC325" s="414"/>
      <c r="BD325" s="414"/>
      <c r="BE325" s="414"/>
      <c r="BF325" s="414"/>
      <c r="BG325" s="414"/>
      <c r="BH325" s="414"/>
      <c r="BI325" s="414"/>
      <c r="BJ325" s="414"/>
      <c r="BK325" s="414"/>
      <c r="BL325" s="414"/>
    </row>
    <row r="326" spans="1:64" s="221" customFormat="1" ht="18.2" customHeight="1" x14ac:dyDescent="0.2">
      <c r="A326" s="181"/>
      <c r="B326" s="222"/>
      <c r="C326" s="223"/>
      <c r="D326" s="181"/>
      <c r="E326" s="223"/>
      <c r="F326" s="220"/>
      <c r="S326" s="414"/>
      <c r="T326" s="414"/>
      <c r="U326" s="414"/>
      <c r="V326" s="414"/>
      <c r="W326" s="414"/>
      <c r="X326" s="414"/>
      <c r="Y326" s="414"/>
      <c r="Z326" s="414"/>
      <c r="AA326" s="414"/>
      <c r="AB326" s="414"/>
      <c r="AC326" s="414"/>
      <c r="AD326" s="414"/>
      <c r="AE326" s="414"/>
      <c r="AF326" s="414"/>
      <c r="AG326" s="414"/>
      <c r="AH326" s="414"/>
      <c r="AI326" s="414"/>
      <c r="AJ326" s="414"/>
      <c r="AK326" s="414"/>
      <c r="AL326" s="414"/>
      <c r="AM326" s="414"/>
      <c r="AN326" s="414"/>
      <c r="AO326" s="414"/>
      <c r="AP326" s="414"/>
      <c r="AQ326" s="468"/>
      <c r="AR326" s="414"/>
      <c r="AS326" s="414"/>
      <c r="AT326" s="414"/>
      <c r="AU326" s="417"/>
      <c r="AV326" s="414"/>
      <c r="AW326" s="414"/>
      <c r="AX326" s="414"/>
      <c r="AY326" s="414"/>
      <c r="AZ326" s="414"/>
      <c r="BA326" s="414"/>
      <c r="BB326" s="414"/>
      <c r="BC326" s="414"/>
      <c r="BD326" s="414"/>
      <c r="BE326" s="414"/>
      <c r="BF326" s="414"/>
      <c r="BG326" s="414"/>
      <c r="BH326" s="414"/>
      <c r="BI326" s="414"/>
      <c r="BJ326" s="414"/>
      <c r="BK326" s="414"/>
      <c r="BL326" s="414"/>
    </row>
    <row r="327" spans="1:64" s="221" customFormat="1" ht="6" customHeight="1" x14ac:dyDescent="0.2">
      <c r="A327" s="181"/>
      <c r="B327" s="222"/>
      <c r="C327" s="223"/>
      <c r="D327" s="181"/>
      <c r="E327" s="223"/>
      <c r="F327" s="220"/>
      <c r="S327" s="414"/>
      <c r="T327" s="414"/>
      <c r="U327" s="414"/>
      <c r="V327" s="414"/>
      <c r="W327" s="414"/>
      <c r="X327" s="414"/>
      <c r="Y327" s="414"/>
      <c r="Z327" s="414"/>
      <c r="AA327" s="414"/>
      <c r="AB327" s="414"/>
      <c r="AC327" s="414"/>
      <c r="AD327" s="414"/>
      <c r="AE327" s="414"/>
      <c r="AF327" s="414"/>
      <c r="AG327" s="414"/>
      <c r="AH327" s="414"/>
      <c r="AI327" s="414"/>
      <c r="AJ327" s="414"/>
      <c r="AK327" s="414"/>
      <c r="AL327" s="414"/>
      <c r="AM327" s="414"/>
      <c r="AN327" s="414"/>
      <c r="AO327" s="414"/>
      <c r="AP327" s="414"/>
      <c r="AQ327" s="468"/>
      <c r="AR327" s="414"/>
      <c r="AS327" s="414"/>
      <c r="AT327" s="414"/>
      <c r="AU327" s="417"/>
      <c r="AV327" s="414"/>
      <c r="AW327" s="414"/>
      <c r="AX327" s="414"/>
      <c r="AY327" s="414"/>
      <c r="AZ327" s="414"/>
      <c r="BA327" s="414"/>
      <c r="BB327" s="414"/>
      <c r="BC327" s="414"/>
      <c r="BD327" s="414"/>
      <c r="BE327" s="414"/>
      <c r="BF327" s="414"/>
      <c r="BG327" s="414"/>
      <c r="BH327" s="414"/>
      <c r="BI327" s="414"/>
      <c r="BJ327" s="414"/>
      <c r="BK327" s="414"/>
      <c r="BL327" s="414"/>
    </row>
    <row r="328" spans="1:64" ht="12.75" x14ac:dyDescent="0.2">
      <c r="AU328" s="414"/>
      <c r="AY328" s="414"/>
    </row>
    <row r="329" spans="1:64" ht="12.75" x14ac:dyDescent="0.2">
      <c r="AU329" s="414"/>
    </row>
    <row r="330" spans="1:64" ht="12.75" x14ac:dyDescent="0.2">
      <c r="AU330" s="414"/>
    </row>
    <row r="331" spans="1:64" ht="12.75" x14ac:dyDescent="0.2"/>
    <row r="332" spans="1:64" ht="12.75" x14ac:dyDescent="0.2"/>
    <row r="333" spans="1:64" ht="12.75" x14ac:dyDescent="0.2"/>
    <row r="334" spans="1:64" ht="12.75" x14ac:dyDescent="0.2"/>
    <row r="335" spans="1:64" ht="12.75" x14ac:dyDescent="0.2"/>
    <row r="336" spans="1:64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hidden="1" x14ac:dyDescent="0.2"/>
    <row r="503" ht="12.75" hidden="1" x14ac:dyDescent="0.2"/>
    <row r="504" ht="12.75" hidden="1" x14ac:dyDescent="0.2"/>
    <row r="505" ht="12.75" x14ac:dyDescent="0.2"/>
    <row r="506" ht="12.75" x14ac:dyDescent="0.2"/>
    <row r="507" ht="12.75" hidden="1" x14ac:dyDescent="0.2"/>
    <row r="508" ht="12.75" hidden="1" x14ac:dyDescent="0.2"/>
    <row r="509" ht="12.75" hidden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0" hidden="1" customHeight="1" x14ac:dyDescent="0.2"/>
  </sheetData>
  <sheetProtection password="CF7A" sheet="1" objects="1" scenarios="1" formatCells="0" selectLockedCells="1"/>
  <mergeCells count="84">
    <mergeCell ref="A307:E307"/>
    <mergeCell ref="A308:E308"/>
    <mergeCell ref="A309:E309"/>
    <mergeCell ref="A310:E310"/>
    <mergeCell ref="A311:E311"/>
    <mergeCell ref="A321:A322"/>
    <mergeCell ref="C321:C322"/>
    <mergeCell ref="E321:E322"/>
    <mergeCell ref="A312:E312"/>
    <mergeCell ref="A313:E313"/>
    <mergeCell ref="A314:E314"/>
    <mergeCell ref="A315:E315"/>
    <mergeCell ref="A316:E316"/>
    <mergeCell ref="A318:A319"/>
    <mergeCell ref="A252:E252"/>
    <mergeCell ref="A306:E306"/>
    <mergeCell ref="A258:E258"/>
    <mergeCell ref="A263:E263"/>
    <mergeCell ref="A270:E270"/>
    <mergeCell ref="A274:E274"/>
    <mergeCell ref="A291:E291"/>
    <mergeCell ref="A300:E300"/>
    <mergeCell ref="A301:E301"/>
    <mergeCell ref="A302:E302"/>
    <mergeCell ref="A303:E303"/>
    <mergeCell ref="A304:E304"/>
    <mergeCell ref="A305:E305"/>
    <mergeCell ref="A217:E217"/>
    <mergeCell ref="A239:E239"/>
    <mergeCell ref="A241:E241"/>
    <mergeCell ref="A245:E245"/>
    <mergeCell ref="A247:E247"/>
    <mergeCell ref="A188:E188"/>
    <mergeCell ref="A192:E192"/>
    <mergeCell ref="A197:E197"/>
    <mergeCell ref="A199:E199"/>
    <mergeCell ref="A215:E215"/>
    <mergeCell ref="A167:E167"/>
    <mergeCell ref="A171:E171"/>
    <mergeCell ref="A176:E176"/>
    <mergeCell ref="A177:E177"/>
    <mergeCell ref="A183:E183"/>
    <mergeCell ref="A106:E106"/>
    <mergeCell ref="A130:E130"/>
    <mergeCell ref="A132:E132"/>
    <mergeCell ref="A133:E133"/>
    <mergeCell ref="A144:E144"/>
    <mergeCell ref="A81:E81"/>
    <mergeCell ref="A88:E88"/>
    <mergeCell ref="A92:E92"/>
    <mergeCell ref="A94:E94"/>
    <mergeCell ref="A95:E95"/>
    <mergeCell ref="A45:E45"/>
    <mergeCell ref="A47:E47"/>
    <mergeCell ref="A50:E50"/>
    <mergeCell ref="A54:E54"/>
    <mergeCell ref="A67:E67"/>
    <mergeCell ref="A43:E43"/>
    <mergeCell ref="A31:E31"/>
    <mergeCell ref="A32:E32"/>
    <mergeCell ref="A37:E37"/>
    <mergeCell ref="A41:E41"/>
    <mergeCell ref="J16:L16"/>
    <mergeCell ref="C5:E5"/>
    <mergeCell ref="A6:E6"/>
    <mergeCell ref="A7:E7"/>
    <mergeCell ref="B9:C9"/>
    <mergeCell ref="B10:C10"/>
    <mergeCell ref="B8:C8"/>
    <mergeCell ref="B11:C11"/>
    <mergeCell ref="B12:C12"/>
    <mergeCell ref="B13:C13"/>
    <mergeCell ref="B14:C14"/>
    <mergeCell ref="B15:C15"/>
    <mergeCell ref="B16:C16"/>
    <mergeCell ref="I29:J29"/>
    <mergeCell ref="I35:J35"/>
    <mergeCell ref="J18:L18"/>
    <mergeCell ref="J17:L17"/>
    <mergeCell ref="B17:C17"/>
    <mergeCell ref="B18:C18"/>
    <mergeCell ref="B19:C19"/>
    <mergeCell ref="A28:E28"/>
    <mergeCell ref="I24:J24"/>
  </mergeCells>
  <dataValidations count="22">
    <dataValidation type="list" allowBlank="1" showInputMessage="1" showErrorMessage="1" sqref="B240:C240 B107:C107 B246:C246 B198:C198 E198 E240 E246 B145:C145 E107 E145 E68 B26:C26 B68:C68">
      <formula1>"Да,Нет"</formula1>
    </dataValidation>
    <dataValidation type="list" allowBlank="1" showInputMessage="1" showErrorMessage="1" sqref="B278:C278 E278 B282:C282 E282 B286:C286 E286 B290:C290 E290">
      <formula1>$AU$281:$AU$284</formula1>
    </dataValidation>
    <dataValidation type="list" allowBlank="1" showInputMessage="1" showErrorMessage="1" sqref="B264:C265 E264:E265">
      <formula1>$AU$55:$AU$56</formula1>
    </dataValidation>
    <dataValidation type="list" allowBlank="1" showInputMessage="1" showErrorMessage="1" sqref="E216 B216:C216 B292:C299 E292:E299">
      <formula1>$AU$222:$AU$223</formula1>
    </dataValidation>
    <dataValidation type="list" allowBlank="1" showInputMessage="1" showErrorMessage="1" sqref="B80:E80 B66:E66">
      <formula1>$J$58:$J$63</formula1>
    </dataValidation>
    <dataValidation type="list" allowBlank="1" showInputMessage="1" showErrorMessage="1" sqref="B124:E124 B162:D162">
      <formula1>$I$121:$I$123</formula1>
    </dataValidation>
    <dataValidation type="list" allowBlank="1" showInputMessage="1" showErrorMessage="1" sqref="E162">
      <formula1>$I$120:$I$122</formula1>
    </dataValidation>
    <dataValidation type="list" allowBlank="1" showInputMessage="1" showErrorMessage="1" sqref="C20 E20">
      <formula1>$AU$6:$AU$9</formula1>
    </dataValidation>
    <dataValidation type="list" allowBlank="1" showInputMessage="1" showErrorMessage="1" sqref="E36 B36:C36">
      <formula1>$AU$32:$AU$35</formula1>
    </dataValidation>
    <dataValidation type="list" allowBlank="1" showInputMessage="1" showErrorMessage="1" sqref="B19:C19">
      <formula1>$AP$6:$AP$10</formula1>
    </dataValidation>
    <dataValidation type="list" allowBlank="1" showInputMessage="1" showErrorMessage="1" sqref="B17:C18">
      <formula1>$AU$23:$AU$24</formula1>
    </dataValidation>
    <dataValidation type="list" allowBlank="1" showInputMessage="1" showErrorMessage="1" sqref="B14:C14">
      <formula1>$AV$5:$AV$35</formula1>
    </dataValidation>
    <dataValidation type="list" allowBlank="1" showInputMessage="1" showErrorMessage="1" sqref="E55 B55:C55">
      <formula1>$AU$52:$AU$53</formula1>
    </dataValidation>
    <dataValidation type="list" allowBlank="1" showInputMessage="1" showErrorMessage="1" sqref="B48:C48 E48">
      <formula1>$AU$45:$AU$50</formula1>
    </dataValidation>
    <dataValidation type="list" allowBlank="1" showInputMessage="1" showErrorMessage="1" sqref="B51:C51 E51">
      <formula1>$AU$37:$AU$41</formula1>
    </dataValidation>
    <dataValidation type="list" allowBlank="1" showInputMessage="1" showErrorMessage="1" sqref="B16:C16">
      <formula1>$J$20:$J$22</formula1>
    </dataValidation>
    <dataValidation type="list" allowBlank="1" showInputMessage="1" showErrorMessage="1" sqref="B9:C9">
      <formula1>$AQ$6:$AQ$100</formula1>
    </dataValidation>
    <dataValidation type="list" allowBlank="1" showInputMessage="1" showErrorMessage="1" sqref="B27:E27">
      <formula1>$N$26:$N$30</formula1>
    </dataValidation>
    <dataValidation type="list" allowBlank="1" showInputMessage="1" showErrorMessage="1" sqref="B56:C56 E56 B69:C69 E69 B97:C97 E97 B109:C109 E109 B135:C135 E135 B147:C147 E147">
      <formula1>$AY$6:$AY$93</formula1>
    </dataValidation>
    <dataValidation type="list" allowBlank="1" showInputMessage="1" showErrorMessage="1" sqref="B12:C12">
      <formula1>"РУБЛИ, ДОЛЛАРЫ США,ЕВРО"</formula1>
    </dataValidation>
    <dataValidation type="list" allowBlank="1" showInputMessage="1" showErrorMessage="1" sqref="B11:C11">
      <formula1>"Приобретение квартиры,Приобретение нежилого помещения,Приобретение апартаментов"</formula1>
    </dataValidation>
    <dataValidation type="list" allowBlank="1" showInputMessage="1" showErrorMessage="1" sqref="B8:C8">
      <formula1>"Новостройка, Коммерческая недвижимость,Новостройка - Регион,Новостройка - Апартаменты,Новостройка - Лови момент"</formula1>
    </dataValidation>
  </dataValidations>
  <pageMargins left="0.35433070866141736" right="0.35433070866141736" top="0.39370078740157483" bottom="0.39370078740157483" header="0.15748031496062992" footer="0.15748031496062992"/>
  <pageSetup paperSize="9" scale="55" orientation="portrait" r:id="rId1"/>
  <headerFooter alignWithMargins="0"/>
  <rowBreaks count="3" manualBreakCount="3">
    <brk id="70" max="4" man="1"/>
    <brk id="166" max="4" man="1"/>
    <brk id="257" max="4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6"/>
  <sheetViews>
    <sheetView view="pageBreakPreview" zoomScale="85" zoomScaleNormal="85" zoomScaleSheetLayoutView="85" workbookViewId="0">
      <selection activeCell="D10" sqref="D10"/>
    </sheetView>
  </sheetViews>
  <sheetFormatPr defaultRowHeight="12.75" x14ac:dyDescent="0.2"/>
  <cols>
    <col min="2" max="2" width="27.140625" customWidth="1"/>
    <col min="3" max="3" width="27.42578125" customWidth="1"/>
    <col min="5" max="5" width="1.7109375" style="499" customWidth="1"/>
    <col min="7" max="7" width="27.140625" customWidth="1"/>
    <col min="8" max="8" width="27.42578125" customWidth="1"/>
    <col min="10" max="10" width="1.7109375" style="528" customWidth="1"/>
    <col min="12" max="12" width="27.140625" customWidth="1"/>
    <col min="13" max="13" width="27.42578125" customWidth="1"/>
    <col min="15" max="15" width="1.7109375" style="528" customWidth="1"/>
    <col min="17" max="17" width="27.140625" customWidth="1"/>
    <col min="18" max="18" width="27.42578125" customWidth="1"/>
    <col min="20" max="20" width="1.7109375" style="528" customWidth="1"/>
    <col min="22" max="22" width="27.140625" customWidth="1"/>
    <col min="23" max="23" width="27.42578125" customWidth="1"/>
    <col min="25" max="25" width="1.7109375" style="528" customWidth="1"/>
  </cols>
  <sheetData>
    <row r="1" spans="2:25" ht="24.75" customHeight="1" thickBot="1" x14ac:dyDescent="0.25">
      <c r="B1" s="571" t="s">
        <v>776</v>
      </c>
      <c r="C1" s="572" t="s">
        <v>777</v>
      </c>
      <c r="D1" s="528"/>
      <c r="E1" s="528"/>
      <c r="F1" s="528"/>
      <c r="G1" s="528"/>
      <c r="H1" s="526"/>
      <c r="I1" s="528"/>
      <c r="K1" s="528"/>
      <c r="L1" s="528"/>
      <c r="M1" s="526"/>
      <c r="N1" s="528"/>
      <c r="P1" s="528"/>
      <c r="Q1" s="528"/>
      <c r="R1" s="526"/>
      <c r="W1" s="526"/>
    </row>
    <row r="2" spans="2:25" ht="19.5" thickBot="1" x14ac:dyDescent="0.25">
      <c r="V2" s="522" t="s">
        <v>734</v>
      </c>
      <c r="W2" s="525" t="e">
        <v>#VALUE!</v>
      </c>
    </row>
    <row r="3" spans="2:25" ht="19.5" thickBot="1" x14ac:dyDescent="0.25">
      <c r="B3" s="518" t="s">
        <v>692</v>
      </c>
      <c r="C3" s="519" t="s">
        <v>693</v>
      </c>
      <c r="D3" s="529" t="s">
        <v>708</v>
      </c>
      <c r="E3" s="530"/>
      <c r="G3" s="518" t="s">
        <v>694</v>
      </c>
      <c r="H3" s="519" t="s">
        <v>693</v>
      </c>
      <c r="I3" s="529" t="s">
        <v>703</v>
      </c>
      <c r="J3" s="534"/>
      <c r="L3" s="518" t="s">
        <v>144</v>
      </c>
      <c r="M3" s="519" t="s">
        <v>693</v>
      </c>
      <c r="N3" s="529" t="s">
        <v>702</v>
      </c>
      <c r="O3" s="534"/>
      <c r="Q3" s="518" t="s">
        <v>721</v>
      </c>
      <c r="R3" s="519" t="s">
        <v>693</v>
      </c>
      <c r="S3" s="527" t="s">
        <v>700</v>
      </c>
      <c r="T3" s="536"/>
      <c r="V3" s="518" t="s">
        <v>722</v>
      </c>
      <c r="W3" s="519" t="s">
        <v>693</v>
      </c>
      <c r="X3" s="527" t="s">
        <v>702</v>
      </c>
      <c r="Y3" s="536"/>
    </row>
    <row r="4" spans="2:25" ht="15.75" thickBot="1" x14ac:dyDescent="0.3">
      <c r="D4" s="500"/>
      <c r="E4" s="528"/>
      <c r="I4" s="501" t="str">
        <f>IF(I3=1,"Один",IF(I3=2,"Два",IF(I3=3,"Три",IF(I3=4,"Четыре",IF(I3=5,"Пять","Нуль")))))</f>
        <v>Нуль</v>
      </c>
      <c r="N4" s="501" t="str">
        <f>IF(N3=1,"Один",IF(N3=2,"Два",IF(N3=3,"Три",IF(N3=4,"Четыре",IF(N3=5,"Пять","Нуль")))))</f>
        <v>Нуль</v>
      </c>
      <c r="S4" s="501" t="str">
        <f>IF(S3=1,"Один",IF(S3=2,"Два",IF(S3=3,"Три",IF(S3=4,"Четыре",IF(S3=5,"Пять","Нуль")))))</f>
        <v>Нуль</v>
      </c>
      <c r="X4" s="501" t="str">
        <f>IF(X3=1,"Один",IF(X3=2,"Два",IF(X3=3,"Три",IF(X3=4,"Четыре",IF(X3=5,"Пять","Нуль")))))</f>
        <v>Нуль</v>
      </c>
    </row>
    <row r="5" spans="2:25" ht="12.75" customHeight="1" x14ac:dyDescent="0.2">
      <c r="B5" s="1083" t="s">
        <v>695</v>
      </c>
      <c r="C5" s="1084"/>
      <c r="E5" s="528"/>
      <c r="G5" s="1083" t="s">
        <v>695</v>
      </c>
      <c r="H5" s="1084"/>
      <c r="L5" s="1083" t="s">
        <v>719</v>
      </c>
      <c r="M5" s="1084"/>
      <c r="Q5" s="1083" t="s">
        <v>720</v>
      </c>
      <c r="R5" s="1084"/>
      <c r="V5" s="1083" t="s">
        <v>723</v>
      </c>
      <c r="W5" s="1084"/>
    </row>
    <row r="6" spans="2:25" ht="12.75" customHeight="1" x14ac:dyDescent="0.2">
      <c r="B6" s="1085" t="str">
        <f>D3</f>
        <v>10 (Десять) листов</v>
      </c>
      <c r="C6" s="1086"/>
      <c r="E6" s="528"/>
      <c r="G6" s="1085" t="str">
        <f>I3</f>
        <v>5 (Пять) листов</v>
      </c>
      <c r="H6" s="1086"/>
      <c r="L6" s="1085" t="str">
        <f>N3</f>
        <v>4 (Четыре) листа</v>
      </c>
      <c r="M6" s="1086"/>
      <c r="Q6" s="1085" t="str">
        <f>S3</f>
        <v>2 (Два) листа</v>
      </c>
      <c r="R6" s="1086"/>
      <c r="V6" s="1085" t="str">
        <f>X3</f>
        <v>4 (Четыре) листа</v>
      </c>
      <c r="W6" s="1086"/>
    </row>
    <row r="7" spans="2:25" ht="3.95" customHeight="1" x14ac:dyDescent="0.2">
      <c r="B7" s="1087"/>
      <c r="C7" s="1088"/>
      <c r="E7" s="528"/>
      <c r="G7" s="1087"/>
      <c r="H7" s="1088"/>
      <c r="L7" s="1087"/>
      <c r="M7" s="1088"/>
      <c r="Q7" s="1087"/>
      <c r="R7" s="1088"/>
      <c r="V7" s="1087"/>
      <c r="W7" s="1088"/>
    </row>
    <row r="8" spans="2:25" ht="20.100000000000001" customHeight="1" x14ac:dyDescent="0.2">
      <c r="B8" s="514" t="s">
        <v>696</v>
      </c>
      <c r="C8" s="503" t="str">
        <f>IF(AND('Заявление-Анкета '!C21="",'Заявление-Анкета '!E21=""),"ЗАЕМЩИК","ЗАЕМЩИКИ")</f>
        <v>ЗАЕМЩИК</v>
      </c>
      <c r="E8" s="528"/>
      <c r="G8" s="502" t="s">
        <v>697</v>
      </c>
      <c r="H8" s="503" t="str">
        <f>IF('Заявление-Анкета '!B16='Заявление-Анкета '!J20,"ЗАЛОГОДАТЕЛЬ","ЗАЛОГОДАТЕЛИ")</f>
        <v>ЗАЛОГОДАТЕЛЬ</v>
      </c>
      <c r="L8" s="514" t="s">
        <v>696</v>
      </c>
      <c r="M8" s="515" t="str">
        <f>C8</f>
        <v>ЗАЕМЩИК</v>
      </c>
      <c r="Q8" s="514" t="s">
        <v>696</v>
      </c>
      <c r="R8" s="515" t="str">
        <f>M8</f>
        <v>ЗАЕМЩИК</v>
      </c>
      <c r="V8" s="516" t="s">
        <v>724</v>
      </c>
      <c r="W8" s="521" t="s">
        <v>735</v>
      </c>
    </row>
    <row r="9" spans="2:25" ht="18" customHeight="1" x14ac:dyDescent="0.2">
      <c r="B9" s="512" t="s">
        <v>794</v>
      </c>
      <c r="C9" s="513" t="str">
        <f>IF('Заявление-Анкета '!E21="","",CONCATENATE("__________/",'Заявление-Анкета '!I16,"/"))</f>
        <v/>
      </c>
      <c r="E9" s="528"/>
      <c r="G9" s="512" t="s">
        <v>794</v>
      </c>
      <c r="H9" s="503" t="str">
        <f>IF('Заявление-Анкета '!B16='Заявление-Анкета '!J22,CONCATENATE("__________/",'Заявление-Анкета '!I16,"/"),"")</f>
        <v/>
      </c>
      <c r="L9" s="512" t="s">
        <v>794</v>
      </c>
      <c r="M9" s="515" t="str">
        <f>C9</f>
        <v/>
      </c>
      <c r="Q9" s="512" t="s">
        <v>794</v>
      </c>
      <c r="R9" s="515" t="str">
        <f>M9</f>
        <v/>
      </c>
      <c r="V9" s="1089" t="s">
        <v>728</v>
      </c>
      <c r="W9" s="517"/>
    </row>
    <row r="10" spans="2:25" ht="18" customHeight="1" x14ac:dyDescent="0.2">
      <c r="B10" s="504" t="s">
        <v>698</v>
      </c>
      <c r="C10" s="513" t="str">
        <f>IF(AND('Заявление-Анкета '!E21="",'Заявление-Анкета '!C21=""),"",IF('Заявление-Анкета '!E21="",CONCATENATE("__________/",'Заявление-Анкета '!I16,"/"),CONCATENATE("__________/",'Заявление-Анкета '!I17,"/")))</f>
        <v/>
      </c>
      <c r="E10" s="528"/>
      <c r="G10" s="504" t="s">
        <v>698</v>
      </c>
      <c r="H10" s="503" t="str">
        <f>IF('Заявление-Анкета '!B16='Заявление-Анкета '!J22,CONCATENATE("__________/",'Заявление-Анкета '!I17,"/"),IF('Заявление-Анкета '!B16='Заявление-Анкета '!J21,CONCATENATE("__________/",'Заявление-Анкета '!I16,"/"),""))</f>
        <v/>
      </c>
      <c r="J10" s="535"/>
      <c r="L10" s="504" t="s">
        <v>698</v>
      </c>
      <c r="M10" s="515" t="str">
        <f>C10</f>
        <v/>
      </c>
      <c r="Q10" s="504" t="s">
        <v>698</v>
      </c>
      <c r="R10" s="515" t="str">
        <f>M10</f>
        <v/>
      </c>
      <c r="V10" s="1089"/>
      <c r="W10" s="517"/>
    </row>
    <row r="11" spans="2:25" ht="0.75" customHeight="1" x14ac:dyDescent="0.2">
      <c r="B11" s="502"/>
      <c r="C11" s="513"/>
      <c r="E11" s="528"/>
      <c r="G11" s="502"/>
      <c r="H11" s="503"/>
      <c r="J11" s="1"/>
      <c r="L11" s="514"/>
      <c r="M11" s="515"/>
      <c r="Q11" s="514"/>
      <c r="R11" s="515"/>
      <c r="V11" s="516"/>
      <c r="W11" s="517"/>
    </row>
    <row r="12" spans="2:25" ht="18" customHeight="1" thickBot="1" x14ac:dyDescent="0.25">
      <c r="B12" s="502" t="str">
        <f>CONCATENATE("__________________/",IF(C1="Москва",D93,IF(C1="Санкт-Петербург",D94,"")),"/")</f>
        <v>__________________/Семенов А.В./</v>
      </c>
      <c r="C12" s="513" t="e">
        <f>IF(AND('Заявление-Анкета '!C21="",'Заявление-Анкета '!E21=""),CONCATENATE("__________/",'Заявление-Анкета '!I16,"/"),IF('Заявление-Анкета '!E21="",CONCATENATE("__________/",'Заявление-Анкета '!I17,"/"),CONCATENATE("__________/",'Заявление-Анкета '!I18,"/")))</f>
        <v>#VALUE!</v>
      </c>
      <c r="E12" s="528"/>
      <c r="G12" s="502" t="str">
        <f>CONCATENATE("__________________/",IF(C1="Москва",D93,IF(C1="Санкт-Петербург",D94,"")),"/")</f>
        <v>__________________/Семенов А.В./</v>
      </c>
      <c r="H12" s="503" t="e">
        <f>IF('Заявление-Анкета '!B16='Заявление-Анкета '!J22,CONCATENATE("__________/",'Заявление-Анкета '!I18,"/"),IF('Заявление-Анкета '!B16='Заявление-Анкета '!J21,CONCATENATE("__________/",'Заявление-Анкета '!I17,"/"),CONCATENATE("__________/",'Заявление-Анкета '!I16,"/")))</f>
        <v>#VALUE!</v>
      </c>
      <c r="J12" s="1"/>
      <c r="L12" s="514" t="str">
        <f>CONCATENATE("__________________/",IF(C1="Москва",D93,IF(C1="Санкт-Петербург",D94,"")),"/")</f>
        <v>__________________/Семенов А.В./</v>
      </c>
      <c r="M12" s="515" t="e">
        <f>C12</f>
        <v>#VALUE!</v>
      </c>
      <c r="Q12" s="514" t="str">
        <f>CONCATENATE("__________________/",IF(C1="Москва",D93,IF(C1="Санкт-Петербург",D94,"")),"/")</f>
        <v>__________________/Семенов А.В./</v>
      </c>
      <c r="R12" s="515" t="e">
        <f>M12</f>
        <v>#VALUE!</v>
      </c>
      <c r="V12" s="520" t="s">
        <v>727</v>
      </c>
      <c r="W12" s="521" t="e">
        <f>CONCATENATE("__________/",W2,"/")</f>
        <v>#VALUE!</v>
      </c>
    </row>
    <row r="13" spans="2:25" ht="3" hidden="1" customHeight="1" thickBot="1" x14ac:dyDescent="0.25">
      <c r="B13" s="505"/>
      <c r="C13" s="506"/>
      <c r="E13" s="528"/>
      <c r="G13" s="505"/>
      <c r="H13" s="506"/>
      <c r="L13" s="505"/>
      <c r="M13" s="506"/>
      <c r="Q13" s="505"/>
      <c r="R13" s="506"/>
      <c r="V13" s="505"/>
      <c r="W13" s="506"/>
    </row>
    <row r="14" spans="2:25" ht="13.5" thickBot="1" x14ac:dyDescent="0.25">
      <c r="B14" s="507"/>
      <c r="C14" s="508"/>
      <c r="E14" s="528"/>
      <c r="G14" s="507"/>
      <c r="H14" s="508"/>
      <c r="L14" s="507"/>
      <c r="M14" s="508"/>
      <c r="Q14" s="507"/>
      <c r="R14" s="508"/>
      <c r="V14" s="507"/>
      <c r="W14" s="508"/>
    </row>
    <row r="15" spans="2:25" ht="12.75" customHeight="1" x14ac:dyDescent="0.2">
      <c r="B15" s="1083" t="s">
        <v>695</v>
      </c>
      <c r="C15" s="1084"/>
      <c r="E15" s="528"/>
      <c r="G15" s="1083" t="s">
        <v>695</v>
      </c>
      <c r="H15" s="1084"/>
      <c r="L15" s="1083" t="s">
        <v>719</v>
      </c>
      <c r="M15" s="1084"/>
      <c r="Q15" s="1083" t="s">
        <v>720</v>
      </c>
      <c r="R15" s="1084"/>
      <c r="V15" s="1083" t="s">
        <v>723</v>
      </c>
      <c r="W15" s="1084"/>
    </row>
    <row r="16" spans="2:25" ht="12.75" customHeight="1" x14ac:dyDescent="0.2">
      <c r="B16" s="1085" t="str">
        <f>D3</f>
        <v>10 (Десять) листов</v>
      </c>
      <c r="C16" s="1086"/>
      <c r="E16" s="528"/>
      <c r="G16" s="1085" t="str">
        <f>I3</f>
        <v>5 (Пять) листов</v>
      </c>
      <c r="H16" s="1086"/>
      <c r="L16" s="1085" t="str">
        <f>N3</f>
        <v>4 (Четыре) листа</v>
      </c>
      <c r="M16" s="1086"/>
      <c r="Q16" s="1085" t="str">
        <f>S3</f>
        <v>2 (Два) листа</v>
      </c>
      <c r="R16" s="1086"/>
      <c r="V16" s="1085" t="str">
        <f>X3</f>
        <v>4 (Четыре) листа</v>
      </c>
      <c r="W16" s="1086"/>
    </row>
    <row r="17" spans="2:23" ht="3.95" customHeight="1" x14ac:dyDescent="0.2">
      <c r="B17" s="1087"/>
      <c r="C17" s="1088"/>
      <c r="E17" s="528"/>
      <c r="G17" s="1087"/>
      <c r="H17" s="1088"/>
      <c r="L17" s="1087"/>
      <c r="M17" s="1088"/>
      <c r="Q17" s="1087"/>
      <c r="R17" s="1088"/>
      <c r="V17" s="1087"/>
      <c r="W17" s="1088"/>
    </row>
    <row r="18" spans="2:23" ht="20.100000000000001" customHeight="1" x14ac:dyDescent="0.2">
      <c r="B18" s="502" t="s">
        <v>696</v>
      </c>
      <c r="C18" s="503" t="str">
        <f>IF(AND('Заявление-Анкета '!C21="",'Заявление-Анкета '!E21=""),"ЗАЕМЩИК","ЗАЕМЩИКИ")</f>
        <v>ЗАЕМЩИК</v>
      </c>
      <c r="E18" s="528"/>
      <c r="G18" s="502" t="s">
        <v>697</v>
      </c>
      <c r="H18" s="503" t="str">
        <f>IF('Заявление-Анкета '!B16='Заявление-Анкета '!J20,"ЗАЛОГОДАТЕЛЬ","ЗАЛОГОДАТЕЛИ")</f>
        <v>ЗАЛОГОДАТЕЛЬ</v>
      </c>
      <c r="L18" s="514" t="s">
        <v>696</v>
      </c>
      <c r="M18" s="515" t="str">
        <f>C18</f>
        <v>ЗАЕМЩИК</v>
      </c>
      <c r="Q18" s="514" t="s">
        <v>696</v>
      </c>
      <c r="R18" s="515" t="str">
        <f>M18</f>
        <v>ЗАЕМЩИК</v>
      </c>
      <c r="V18" s="516" t="s">
        <v>724</v>
      </c>
      <c r="W18" s="521" t="s">
        <v>735</v>
      </c>
    </row>
    <row r="19" spans="2:23" ht="18" customHeight="1" x14ac:dyDescent="0.2">
      <c r="B19" s="512" t="s">
        <v>794</v>
      </c>
      <c r="C19" s="503" t="str">
        <f>IF('Заявление-Анкета '!E21="","",CONCATENATE("__________/",'Заявление-Анкета '!I16,"/"))</f>
        <v/>
      </c>
      <c r="E19" s="528"/>
      <c r="G19" s="512" t="s">
        <v>794</v>
      </c>
      <c r="H19" s="503" t="str">
        <f>IF('Заявление-Анкета '!B16='Заявление-Анкета '!J22,CONCATENATE("__________/",'Заявление-Анкета '!I16,"/"),"")</f>
        <v/>
      </c>
      <c r="L19" s="512" t="s">
        <v>794</v>
      </c>
      <c r="M19" s="515" t="str">
        <f>C19</f>
        <v/>
      </c>
      <c r="Q19" s="512" t="s">
        <v>794</v>
      </c>
      <c r="R19" s="515" t="str">
        <f>M19</f>
        <v/>
      </c>
      <c r="V19" s="1089" t="s">
        <v>729</v>
      </c>
      <c r="W19" s="517"/>
    </row>
    <row r="20" spans="2:23" ht="18" customHeight="1" x14ac:dyDescent="0.2">
      <c r="B20" s="504" t="s">
        <v>698</v>
      </c>
      <c r="C20" s="503" t="str">
        <f>IF(AND('Заявление-Анкета '!E21="",'Заявление-Анкета '!C21=""),"",IF('Заявление-Анкета '!E21="",CONCATENATE("__________/",'Заявление-Анкета '!I16,"/"),CONCATENATE("__________/",'Заявление-Анкета '!I17,"/")))</f>
        <v/>
      </c>
      <c r="E20" s="528"/>
      <c r="G20" s="504" t="s">
        <v>698</v>
      </c>
      <c r="H20" s="510" t="str">
        <f>IF('Заявление-Анкета '!B16='Заявление-Анкета '!J22,CONCATENATE("__________/",'Заявление-Анкета '!I17,"/"),IF('Заявление-Анкета '!B16='Заявление-Анкета '!J21,CONCATENATE("__________/",'Заявление-Анкета '!I16,"/"),""))</f>
        <v/>
      </c>
      <c r="L20" s="504" t="s">
        <v>698</v>
      </c>
      <c r="M20" s="515" t="str">
        <f>C20</f>
        <v/>
      </c>
      <c r="Q20" s="504" t="s">
        <v>698</v>
      </c>
      <c r="R20" s="515" t="str">
        <f>M20</f>
        <v/>
      </c>
      <c r="V20" s="1089"/>
      <c r="W20" s="517"/>
    </row>
    <row r="21" spans="2:23" ht="5.25" hidden="1" customHeight="1" x14ac:dyDescent="0.2">
      <c r="B21" s="502"/>
      <c r="C21" s="503"/>
      <c r="E21" s="528"/>
      <c r="G21" s="502"/>
      <c r="H21" s="503"/>
      <c r="L21" s="514"/>
      <c r="M21" s="515"/>
      <c r="Q21" s="514"/>
      <c r="R21" s="515"/>
      <c r="V21" s="516"/>
      <c r="W21" s="517"/>
    </row>
    <row r="22" spans="2:23" ht="18" customHeight="1" thickBot="1" x14ac:dyDescent="0.25">
      <c r="B22" s="511" t="str">
        <f>CONCATENATE("__________________/",IF(C1="Москва",D93,IF(C1="Санкт-Петербург",D94,"")),"/")</f>
        <v>__________________/Семенов А.В./</v>
      </c>
      <c r="C22" s="506" t="e">
        <f>IF(AND('Заявление-Анкета '!C21="",'Заявление-Анкета '!E21=""),CONCATENATE("__________/",'Заявление-Анкета '!I16,"/"),IF('Заявление-Анкета '!E21="",CONCATENATE("__________/",'Заявление-Анкета '!I17,"/"),CONCATENATE("__________/",'Заявление-Анкета '!I18,"/")))</f>
        <v>#VALUE!</v>
      </c>
      <c r="E22" s="528"/>
      <c r="G22" s="511" t="str">
        <f>CONCATENATE("__________________/",IF(C1="Москва",D93,IF(C1="Санкт-Петербург",D94,"")),"/")</f>
        <v>__________________/Семенов А.В./</v>
      </c>
      <c r="H22" s="506" t="e">
        <f>IF('Заявление-Анкета '!B16='Заявление-Анкета '!J22,CONCATENATE("__________/",'Заявление-Анкета '!I18,"/"),IF('Заявление-Анкета '!B16='Заявление-Анкета '!J21,CONCATENATE("__________/",'Заявление-Анкета '!I17,"/"),CONCATENATE("__________/",'Заявление-Анкета '!I16,"/")))</f>
        <v>#VALUE!</v>
      </c>
      <c r="L22" s="511" t="str">
        <f>CONCATENATE("__________________/",IF(C1="Москва",D93,IF(C1="Санкт-Петербург",D94,"")),"/")</f>
        <v>__________________/Семенов А.В./</v>
      </c>
      <c r="M22" s="506" t="e">
        <f>C22</f>
        <v>#VALUE!</v>
      </c>
      <c r="Q22" s="511" t="str">
        <f>CONCATENATE("__________________/",IF(C1="Москва",D93,IF(C1="Санкт-Петербург",D94,"")),"/")</f>
        <v>__________________/Семенов А.В./</v>
      </c>
      <c r="R22" s="506" t="e">
        <f>M22</f>
        <v>#VALUE!</v>
      </c>
      <c r="V22" s="511" t="s">
        <v>727</v>
      </c>
      <c r="W22" s="506" t="e">
        <f>CONCATENATE("__________/",W2,"/")</f>
        <v>#VALUE!</v>
      </c>
    </row>
    <row r="23" spans="2:23" ht="3" hidden="1" customHeight="1" thickBot="1" x14ac:dyDescent="0.25">
      <c r="B23" s="509"/>
      <c r="C23" s="506"/>
      <c r="E23" s="528"/>
      <c r="G23" s="509"/>
      <c r="H23" s="506"/>
      <c r="L23" s="509"/>
      <c r="M23" s="506"/>
      <c r="Q23" s="509"/>
      <c r="R23" s="506"/>
      <c r="V23" s="509"/>
      <c r="W23" s="506"/>
    </row>
    <row r="24" spans="2:23" ht="13.5" thickBot="1" x14ac:dyDescent="0.25">
      <c r="E24" s="528"/>
    </row>
    <row r="25" spans="2:23" ht="12.75" customHeight="1" x14ac:dyDescent="0.2">
      <c r="B25" s="1083" t="s">
        <v>695</v>
      </c>
      <c r="C25" s="1084"/>
      <c r="E25" s="528"/>
      <c r="G25" s="1083" t="s">
        <v>695</v>
      </c>
      <c r="H25" s="1084"/>
      <c r="L25" s="1083" t="s">
        <v>719</v>
      </c>
      <c r="M25" s="1084"/>
      <c r="Q25" s="1083" t="s">
        <v>720</v>
      </c>
      <c r="R25" s="1084"/>
      <c r="V25" s="1083" t="s">
        <v>723</v>
      </c>
      <c r="W25" s="1084"/>
    </row>
    <row r="26" spans="2:23" ht="12.75" customHeight="1" x14ac:dyDescent="0.2">
      <c r="B26" s="1085" t="str">
        <f>D3</f>
        <v>10 (Десять) листов</v>
      </c>
      <c r="C26" s="1086"/>
      <c r="E26" s="528"/>
      <c r="G26" s="1085" t="str">
        <f>I3</f>
        <v>5 (Пять) листов</v>
      </c>
      <c r="H26" s="1086"/>
      <c r="L26" s="1085" t="str">
        <f>N3</f>
        <v>4 (Четыре) листа</v>
      </c>
      <c r="M26" s="1086"/>
      <c r="Q26" s="1085" t="str">
        <f>S3</f>
        <v>2 (Два) листа</v>
      </c>
      <c r="R26" s="1086"/>
      <c r="V26" s="1085" t="str">
        <f>X3</f>
        <v>4 (Четыре) листа</v>
      </c>
      <c r="W26" s="1086"/>
    </row>
    <row r="27" spans="2:23" ht="3.95" customHeight="1" x14ac:dyDescent="0.2">
      <c r="B27" s="1087"/>
      <c r="C27" s="1088"/>
      <c r="E27" s="528"/>
      <c r="G27" s="1087"/>
      <c r="H27" s="1088"/>
      <c r="L27" s="1087"/>
      <c r="M27" s="1088"/>
      <c r="Q27" s="1087"/>
      <c r="R27" s="1088"/>
      <c r="V27" s="1087"/>
      <c r="W27" s="1088"/>
    </row>
    <row r="28" spans="2:23" ht="20.100000000000001" customHeight="1" x14ac:dyDescent="0.2">
      <c r="B28" s="502" t="s">
        <v>696</v>
      </c>
      <c r="C28" s="503" t="str">
        <f>IF(AND('Заявление-Анкета '!C21="",'Заявление-Анкета '!E21=""),"ЗАЕМЩИК","ЗАЕМЩИКИ")</f>
        <v>ЗАЕМЩИК</v>
      </c>
      <c r="E28" s="528"/>
      <c r="G28" s="502" t="s">
        <v>697</v>
      </c>
      <c r="H28" s="503" t="str">
        <f>IF('Заявление-Анкета '!B16='Заявление-Анкета '!J20,"ЗАЛОГОДАТЕЛЬ","ЗАЛОГОДАТЕЛИ")</f>
        <v>ЗАЛОГОДАТЕЛЬ</v>
      </c>
      <c r="L28" s="514" t="s">
        <v>696</v>
      </c>
      <c r="M28" s="515" t="str">
        <f>C28</f>
        <v>ЗАЕМЩИК</v>
      </c>
      <c r="Q28" s="514" t="s">
        <v>696</v>
      </c>
      <c r="R28" s="515" t="str">
        <f>M28</f>
        <v>ЗАЕМЩИК</v>
      </c>
      <c r="V28" s="516" t="s">
        <v>724</v>
      </c>
      <c r="W28" s="521" t="s">
        <v>735</v>
      </c>
    </row>
    <row r="29" spans="2:23" ht="18" customHeight="1" x14ac:dyDescent="0.2">
      <c r="B29" s="512" t="s">
        <v>794</v>
      </c>
      <c r="C29" s="503" t="str">
        <f>IF('Заявление-Анкета '!E21="","",CONCATENATE("__________/",'Заявление-Анкета '!I16,"/"))</f>
        <v/>
      </c>
      <c r="E29" s="528"/>
      <c r="G29" s="512" t="s">
        <v>794</v>
      </c>
      <c r="H29" s="503" t="str">
        <f>IF('Заявление-Анкета '!B16='Заявление-Анкета '!J22,CONCATENATE("__________/",'Заявление-Анкета '!I16,"/"),"")</f>
        <v/>
      </c>
      <c r="L29" s="512" t="s">
        <v>794</v>
      </c>
      <c r="M29" s="515" t="str">
        <f>C29</f>
        <v/>
      </c>
      <c r="Q29" s="512" t="s">
        <v>794</v>
      </c>
      <c r="R29" s="515" t="str">
        <f>M29</f>
        <v/>
      </c>
      <c r="V29" s="1089" t="s">
        <v>730</v>
      </c>
      <c r="W29" s="517"/>
    </row>
    <row r="30" spans="2:23" ht="18" customHeight="1" x14ac:dyDescent="0.2">
      <c r="B30" s="504" t="s">
        <v>698</v>
      </c>
      <c r="C30" s="503" t="str">
        <f>IF(AND('Заявление-Анкета '!E21="",'Заявление-Анкета '!C21=""),"",IF('Заявление-Анкета '!E21="",CONCATENATE("__________/",'Заявление-Анкета '!I16,"/"),CONCATENATE("__________/",'Заявление-Анкета '!I17,"/")))</f>
        <v/>
      </c>
      <c r="E30" s="528"/>
      <c r="G30" s="504" t="s">
        <v>698</v>
      </c>
      <c r="H30" s="503" t="str">
        <f>IF('Заявление-Анкета '!B16='Заявление-Анкета '!J22,CONCATENATE("__________/",'Заявление-Анкета '!I17,"/"),IF('Заявление-Анкета '!B16='Заявление-Анкета '!J21,CONCATENATE("__________/",'Заявление-Анкета '!I16,"/"),""))</f>
        <v/>
      </c>
      <c r="L30" s="504" t="s">
        <v>698</v>
      </c>
      <c r="M30" s="515" t="str">
        <f>C30</f>
        <v/>
      </c>
      <c r="Q30" s="504" t="s">
        <v>698</v>
      </c>
      <c r="R30" s="515" t="str">
        <f>M30</f>
        <v/>
      </c>
      <c r="V30" s="1089"/>
      <c r="W30" s="517"/>
    </row>
    <row r="31" spans="2:23" ht="5.25" hidden="1" customHeight="1" x14ac:dyDescent="0.2">
      <c r="B31" s="502"/>
      <c r="C31" s="503"/>
      <c r="E31" s="528"/>
      <c r="G31" s="502"/>
      <c r="H31" s="503"/>
      <c r="L31" s="514"/>
      <c r="M31" s="515"/>
      <c r="Q31" s="514"/>
      <c r="R31" s="515"/>
      <c r="V31" s="516"/>
      <c r="W31" s="517"/>
    </row>
    <row r="32" spans="2:23" ht="18" customHeight="1" thickBot="1" x14ac:dyDescent="0.25">
      <c r="B32" s="511" t="str">
        <f>CONCATENATE("__________________/",IF(C1="Москва",D93,IF(C1="Санкт-Петербург",D94,"")),"/")</f>
        <v>__________________/Семенов А.В./</v>
      </c>
      <c r="C32" s="506" t="e">
        <f>IF(AND('Заявление-Анкета '!C21="",'Заявление-Анкета '!E21=""),CONCATENATE("__________/",'Заявление-Анкета '!I16,"/"),IF('Заявление-Анкета '!E21="",CONCATENATE("__________/",'Заявление-Анкета '!I17,"/"),CONCATENATE("__________/",'Заявление-Анкета '!I18,"/")))</f>
        <v>#VALUE!</v>
      </c>
      <c r="E32" s="528"/>
      <c r="G32" s="511" t="str">
        <f>CONCATENATE("__________________/",IF(C1="Москва",D93,IF(C1="Санкт-Петербург",D94,"")),"/")</f>
        <v>__________________/Семенов А.В./</v>
      </c>
      <c r="H32" s="506" t="e">
        <f>IF('Заявление-Анкета '!B16='Заявление-Анкета '!J22,CONCATENATE("__________/",'Заявление-Анкета '!I18,"/"),IF('Заявление-Анкета '!B16='Заявление-Анкета '!J21,CONCATENATE("__________/",'Заявление-Анкета '!I17,"/"),CONCATENATE("__________/",'Заявление-Анкета '!I16,"/")))</f>
        <v>#VALUE!</v>
      </c>
      <c r="L32" s="511" t="str">
        <f>CONCATENATE("__________________/",IF(C1="Москва",D93,IF(C1="Санкт-Петербург",D94,"")),"/")</f>
        <v>__________________/Семенов А.В./</v>
      </c>
      <c r="M32" s="506" t="e">
        <f>C32</f>
        <v>#VALUE!</v>
      </c>
      <c r="Q32" s="511" t="str">
        <f>CONCATENATE("__________________/",IF(C1="Москва",D93,IF(C1="Санкт-Петербург",D94,"")),"/")</f>
        <v>__________________/Семенов А.В./</v>
      </c>
      <c r="R32" s="506" t="e">
        <f>M32</f>
        <v>#VALUE!</v>
      </c>
      <c r="V32" s="511" t="s">
        <v>727</v>
      </c>
      <c r="W32" s="506" t="e">
        <f>CONCATENATE("__________/",W2,"/")</f>
        <v>#VALUE!</v>
      </c>
    </row>
    <row r="33" spans="2:23" ht="3" hidden="1" customHeight="1" thickBot="1" x14ac:dyDescent="0.25">
      <c r="B33" s="509"/>
      <c r="C33" s="506"/>
      <c r="E33" s="528"/>
      <c r="G33" s="509"/>
      <c r="H33" s="506"/>
      <c r="L33" s="509"/>
      <c r="M33" s="506"/>
      <c r="Q33" s="509"/>
      <c r="R33" s="506"/>
      <c r="V33" s="509"/>
      <c r="W33" s="506"/>
    </row>
    <row r="34" spans="2:23" ht="13.5" thickBot="1" x14ac:dyDescent="0.25">
      <c r="E34" s="528"/>
    </row>
    <row r="35" spans="2:23" ht="12.75" customHeight="1" x14ac:dyDescent="0.2">
      <c r="B35" s="1083" t="s">
        <v>695</v>
      </c>
      <c r="C35" s="1084"/>
      <c r="E35" s="528"/>
      <c r="G35" s="1083" t="s">
        <v>695</v>
      </c>
      <c r="H35" s="1084"/>
      <c r="L35" s="1083" t="s">
        <v>719</v>
      </c>
      <c r="M35" s="1084"/>
      <c r="Q35" s="1083" t="s">
        <v>720</v>
      </c>
      <c r="R35" s="1084"/>
      <c r="V35" s="1083" t="s">
        <v>723</v>
      </c>
      <c r="W35" s="1084"/>
    </row>
    <row r="36" spans="2:23" ht="12.75" customHeight="1" x14ac:dyDescent="0.2">
      <c r="B36" s="1085" t="str">
        <f>D3</f>
        <v>10 (Десять) листов</v>
      </c>
      <c r="C36" s="1086"/>
      <c r="E36" s="528"/>
      <c r="G36" s="1085" t="str">
        <f>I3</f>
        <v>5 (Пять) листов</v>
      </c>
      <c r="H36" s="1086"/>
      <c r="L36" s="1085" t="str">
        <f>N3</f>
        <v>4 (Четыре) листа</v>
      </c>
      <c r="M36" s="1086"/>
      <c r="Q36" s="1085" t="str">
        <f>S3</f>
        <v>2 (Два) листа</v>
      </c>
      <c r="R36" s="1086"/>
      <c r="V36" s="1085" t="str">
        <f>X3</f>
        <v>4 (Четыре) листа</v>
      </c>
      <c r="W36" s="1086"/>
    </row>
    <row r="37" spans="2:23" ht="3.95" customHeight="1" x14ac:dyDescent="0.2">
      <c r="B37" s="1087"/>
      <c r="C37" s="1088"/>
      <c r="E37" s="528"/>
      <c r="G37" s="1087"/>
      <c r="H37" s="1088"/>
      <c r="L37" s="1087"/>
      <c r="M37" s="1088"/>
      <c r="Q37" s="1087"/>
      <c r="R37" s="1088"/>
      <c r="V37" s="1087"/>
      <c r="W37" s="1088"/>
    </row>
    <row r="38" spans="2:23" ht="20.100000000000001" customHeight="1" x14ac:dyDescent="0.2">
      <c r="B38" s="502" t="s">
        <v>696</v>
      </c>
      <c r="C38" s="503" t="str">
        <f>IF(AND('Заявление-Анкета '!C21="",'Заявление-Анкета '!E21=""),"ЗАЕМЩИК","ЗАЕМЩИКИ")</f>
        <v>ЗАЕМЩИК</v>
      </c>
      <c r="E38" s="528"/>
      <c r="G38" s="502" t="s">
        <v>697</v>
      </c>
      <c r="H38" s="503" t="str">
        <f>IF('Заявление-Анкета '!B16='Заявление-Анкета '!J20,"ЗАЛОГОДАТЕЛЬ","ЗАЛОГОДАТЕЛИ")</f>
        <v>ЗАЛОГОДАТЕЛЬ</v>
      </c>
      <c r="L38" s="514" t="s">
        <v>696</v>
      </c>
      <c r="M38" s="515" t="str">
        <f>C38</f>
        <v>ЗАЕМЩИК</v>
      </c>
      <c r="Q38" s="514" t="s">
        <v>696</v>
      </c>
      <c r="R38" s="515" t="str">
        <f>M38</f>
        <v>ЗАЕМЩИК</v>
      </c>
      <c r="V38" s="516" t="s">
        <v>725</v>
      </c>
      <c r="W38" s="521" t="s">
        <v>735</v>
      </c>
    </row>
    <row r="39" spans="2:23" ht="18" customHeight="1" x14ac:dyDescent="0.2">
      <c r="B39" s="512" t="s">
        <v>795</v>
      </c>
      <c r="C39" s="503" t="str">
        <f>IF('Заявление-Анкета '!E21="","",CONCATENATE("__________/",'Заявление-Анкета '!I16,"/"))</f>
        <v/>
      </c>
      <c r="E39" s="528"/>
      <c r="G39" s="512" t="s">
        <v>794</v>
      </c>
      <c r="H39" s="503" t="str">
        <f>IF('Заявление-Анкета '!B16='Заявление-Анкета '!J22,CONCATENATE("__________/",'Заявление-Анкета '!I16,"/"),"")</f>
        <v/>
      </c>
      <c r="L39" s="512" t="s">
        <v>794</v>
      </c>
      <c r="M39" s="515" t="str">
        <f>C39</f>
        <v/>
      </c>
      <c r="Q39" s="512" t="s">
        <v>794</v>
      </c>
      <c r="R39" s="515" t="str">
        <f>M39</f>
        <v/>
      </c>
      <c r="V39" s="1089" t="s">
        <v>731</v>
      </c>
      <c r="W39" s="517"/>
    </row>
    <row r="40" spans="2:23" ht="18" customHeight="1" x14ac:dyDescent="0.2">
      <c r="B40" s="504" t="s">
        <v>698</v>
      </c>
      <c r="C40" s="503" t="str">
        <f>IF(AND('Заявление-Анкета '!E21="",'Заявление-Анкета '!C21=""),"",IF('Заявление-Анкета '!E21="",CONCATENATE("__________/",'Заявление-Анкета '!I16,"/"),CONCATENATE("__________/",'Заявление-Анкета '!I17,"/")))</f>
        <v/>
      </c>
      <c r="E40" s="528"/>
      <c r="G40" s="504" t="s">
        <v>698</v>
      </c>
      <c r="H40" s="503" t="str">
        <f>IF('Заявление-Анкета '!B16='Заявление-Анкета '!J22,CONCATENATE("__________/",'Заявление-Анкета '!I17,"/"),IF('Заявление-Анкета '!B16='Заявление-Анкета '!J21,CONCATENATE("__________/",'Заявление-Анкета '!I16,"/"),""))</f>
        <v/>
      </c>
      <c r="L40" s="504" t="s">
        <v>698</v>
      </c>
      <c r="M40" s="515" t="str">
        <f>C40</f>
        <v/>
      </c>
      <c r="Q40" s="504" t="s">
        <v>698</v>
      </c>
      <c r="R40" s="515" t="str">
        <f>M40</f>
        <v/>
      </c>
      <c r="V40" s="1089"/>
      <c r="W40" s="517"/>
    </row>
    <row r="41" spans="2:23" ht="5.25" hidden="1" customHeight="1" x14ac:dyDescent="0.2">
      <c r="B41" s="502"/>
      <c r="C41" s="503"/>
      <c r="E41" s="528"/>
      <c r="G41" s="502"/>
      <c r="H41" s="503"/>
      <c r="L41" s="514"/>
      <c r="M41" s="515"/>
      <c r="Q41" s="514"/>
      <c r="R41" s="515"/>
      <c r="V41" s="516"/>
      <c r="W41" s="517"/>
    </row>
    <row r="42" spans="2:23" ht="18" customHeight="1" thickBot="1" x14ac:dyDescent="0.25">
      <c r="B42" s="511" t="str">
        <f>CONCATENATE("__________________/",IF(C1="Москва",D93,IF(C1="Санкт-Петербург",D94,"")),"/")</f>
        <v>__________________/Семенов А.В./</v>
      </c>
      <c r="C42" s="506" t="e">
        <f>IF(AND('Заявление-Анкета '!C21="",'Заявление-Анкета '!E21=""),CONCATENATE("__________/",'Заявление-Анкета '!I16,"/"),IF('Заявление-Анкета '!E21="",CONCATENATE("__________/",'Заявление-Анкета '!I17,"/"),CONCATENATE("__________/",'Заявление-Анкета '!I18,"/")))</f>
        <v>#VALUE!</v>
      </c>
      <c r="E42" s="528"/>
      <c r="G42" s="511" t="str">
        <f>CONCATENATE("__________________/",IF(C1="Москва",D93,IF(C1="Санкт-Петербург",D94,"")),"/")</f>
        <v>__________________/Семенов А.В./</v>
      </c>
      <c r="H42" s="506" t="e">
        <f>IF('Заявление-Анкета '!B16='Заявление-Анкета '!J22,CONCATENATE("__________/",'Заявление-Анкета '!I18,"/"),IF('Заявление-Анкета '!B16='Заявление-Анкета '!J21,CONCATENATE("__________/",'Заявление-Анкета '!I17,"/"),CONCATENATE("__________/",'Заявление-Анкета '!I16,"/")))</f>
        <v>#VALUE!</v>
      </c>
      <c r="L42" s="511" t="str">
        <f>CONCATENATE("__________________/",IF(C1="Москва",D93,IF(C1="Санкт-Петербург",D94,"")),"/")</f>
        <v>__________________/Семенов А.В./</v>
      </c>
      <c r="M42" s="506" t="e">
        <f>C42</f>
        <v>#VALUE!</v>
      </c>
      <c r="Q42" s="511" t="str">
        <f>CONCATENATE("__________________/",IF(C1="Москва",D93,IF(C1="Санкт-Петербург",D94,"")),"/")</f>
        <v>__________________/Семенов А.В./</v>
      </c>
      <c r="R42" s="506" t="e">
        <f>M42</f>
        <v>#VALUE!</v>
      </c>
      <c r="V42" s="511" t="s">
        <v>727</v>
      </c>
      <c r="W42" s="506" t="e">
        <f>CONCATENATE("__________/",W2,"/")</f>
        <v>#VALUE!</v>
      </c>
    </row>
    <row r="43" spans="2:23" ht="3" hidden="1" customHeight="1" thickBot="1" x14ac:dyDescent="0.25">
      <c r="B43" s="509"/>
      <c r="C43" s="506"/>
      <c r="E43" s="528"/>
      <c r="G43" s="509"/>
      <c r="H43" s="506"/>
      <c r="L43" s="509"/>
      <c r="M43" s="506"/>
      <c r="Q43" s="509"/>
      <c r="R43" s="506"/>
      <c r="V43" s="509"/>
      <c r="W43" s="506"/>
    </row>
    <row r="44" spans="2:23" ht="13.5" thickBot="1" x14ac:dyDescent="0.25">
      <c r="E44" s="528"/>
    </row>
    <row r="45" spans="2:23" ht="12.75" customHeight="1" x14ac:dyDescent="0.2">
      <c r="B45" s="1083" t="s">
        <v>695</v>
      </c>
      <c r="C45" s="1084"/>
      <c r="E45" s="528"/>
      <c r="G45" s="1083" t="s">
        <v>695</v>
      </c>
      <c r="H45" s="1084"/>
      <c r="L45" s="1083" t="s">
        <v>719</v>
      </c>
      <c r="M45" s="1084"/>
      <c r="Q45" s="1083" t="s">
        <v>720</v>
      </c>
      <c r="R45" s="1084"/>
      <c r="V45" s="1083" t="s">
        <v>723</v>
      </c>
      <c r="W45" s="1084"/>
    </row>
    <row r="46" spans="2:23" ht="12.75" customHeight="1" x14ac:dyDescent="0.2">
      <c r="B46" s="1085" t="str">
        <f>D3</f>
        <v>10 (Десять) листов</v>
      </c>
      <c r="C46" s="1086"/>
      <c r="E46" s="528"/>
      <c r="G46" s="1085" t="str">
        <f>I3</f>
        <v>5 (Пять) листов</v>
      </c>
      <c r="H46" s="1086"/>
      <c r="L46" s="1085" t="str">
        <f>N3</f>
        <v>4 (Четыре) листа</v>
      </c>
      <c r="M46" s="1086"/>
      <c r="Q46" s="1085" t="str">
        <f>S3</f>
        <v>2 (Два) листа</v>
      </c>
      <c r="R46" s="1086"/>
      <c r="V46" s="1085" t="str">
        <f>X3</f>
        <v>4 (Четыре) листа</v>
      </c>
      <c r="W46" s="1086"/>
    </row>
    <row r="47" spans="2:23" ht="3.95" customHeight="1" x14ac:dyDescent="0.2">
      <c r="B47" s="1087"/>
      <c r="C47" s="1088"/>
      <c r="E47" s="528"/>
      <c r="G47" s="1087"/>
      <c r="H47" s="1088"/>
      <c r="L47" s="1087"/>
      <c r="M47" s="1088"/>
      <c r="Q47" s="1087"/>
      <c r="R47" s="1088"/>
      <c r="V47" s="1087"/>
      <c r="W47" s="1088"/>
    </row>
    <row r="48" spans="2:23" ht="20.100000000000001" customHeight="1" x14ac:dyDescent="0.2">
      <c r="B48" s="502" t="s">
        <v>696</v>
      </c>
      <c r="C48" s="503" t="str">
        <f>IF(AND('Заявление-Анкета '!C21="",'Заявление-Анкета '!E21=""),"ЗАЕМЩИК","ЗАЕМЩИКИ")</f>
        <v>ЗАЕМЩИК</v>
      </c>
      <c r="E48" s="528"/>
      <c r="G48" s="502" t="s">
        <v>697</v>
      </c>
      <c r="H48" s="503" t="str">
        <f>IF('Заявление-Анкета '!B16='Заявление-Анкета '!J20,"ЗАЛОГОДАТЕЛЬ","ЗАЛОГОДАТЕЛИ")</f>
        <v>ЗАЛОГОДАТЕЛЬ</v>
      </c>
      <c r="L48" s="514" t="s">
        <v>696</v>
      </c>
      <c r="M48" s="515" t="str">
        <f>C48</f>
        <v>ЗАЕМЩИК</v>
      </c>
      <c r="Q48" s="514" t="s">
        <v>696</v>
      </c>
      <c r="R48" s="515" t="str">
        <f>M48</f>
        <v>ЗАЕМЩИК</v>
      </c>
      <c r="V48" s="516" t="s">
        <v>724</v>
      </c>
      <c r="W48" s="521" t="s">
        <v>735</v>
      </c>
    </row>
    <row r="49" spans="2:23" ht="18" customHeight="1" x14ac:dyDescent="0.2">
      <c r="B49" s="512" t="s">
        <v>794</v>
      </c>
      <c r="C49" s="503" t="str">
        <f>IF('Заявление-Анкета '!E21="","",CONCATENATE("__________/",'Заявление-Анкета '!I16,"/"))</f>
        <v/>
      </c>
      <c r="E49" s="528"/>
      <c r="G49" s="512" t="s">
        <v>794</v>
      </c>
      <c r="H49" s="503" t="str">
        <f>IF('Заявление-Анкета '!B16='Заявление-Анкета '!J22,CONCATENATE("__________/",'Заявление-Анкета '!I16,"/"),"")</f>
        <v/>
      </c>
      <c r="L49" s="512" t="s">
        <v>794</v>
      </c>
      <c r="M49" s="515" t="str">
        <f>C49</f>
        <v/>
      </c>
      <c r="Q49" s="512" t="s">
        <v>794</v>
      </c>
      <c r="R49" s="515" t="str">
        <f>M49</f>
        <v/>
      </c>
      <c r="V49" s="1089" t="s">
        <v>732</v>
      </c>
      <c r="W49" s="517"/>
    </row>
    <row r="50" spans="2:23" ht="18" customHeight="1" x14ac:dyDescent="0.2">
      <c r="B50" s="504" t="s">
        <v>698</v>
      </c>
      <c r="C50" s="503" t="str">
        <f>IF(AND('Заявление-Анкета '!E21="",'Заявление-Анкета '!C21=""),"",IF('Заявление-Анкета '!E21="",CONCATENATE("__________/",'Заявление-Анкета '!I16,"/"),CONCATENATE("__________/",'Заявление-Анкета '!I17,"/")))</f>
        <v/>
      </c>
      <c r="E50" s="528"/>
      <c r="G50" s="504" t="s">
        <v>698</v>
      </c>
      <c r="H50" s="503" t="str">
        <f>IF('Заявление-Анкета '!B16='Заявление-Анкета '!J22,CONCATENATE("__________/",'Заявление-Анкета '!I17,"/"),IF('Заявление-Анкета '!B16='Заявление-Анкета '!J21,CONCATENATE("__________/",'Заявление-Анкета '!I16,"/"),""))</f>
        <v/>
      </c>
      <c r="L50" s="504" t="s">
        <v>698</v>
      </c>
      <c r="M50" s="515" t="str">
        <f>C50</f>
        <v/>
      </c>
      <c r="Q50" s="504" t="s">
        <v>698</v>
      </c>
      <c r="R50" s="515" t="str">
        <f>M50</f>
        <v/>
      </c>
      <c r="V50" s="1089"/>
      <c r="W50" s="517"/>
    </row>
    <row r="51" spans="2:23" ht="5.25" hidden="1" customHeight="1" x14ac:dyDescent="0.2">
      <c r="B51" s="502"/>
      <c r="C51" s="503"/>
      <c r="E51" s="528"/>
      <c r="G51" s="502"/>
      <c r="H51" s="503"/>
      <c r="L51" s="514"/>
      <c r="M51" s="515"/>
      <c r="Q51" s="514"/>
      <c r="R51" s="515"/>
      <c r="V51" s="516"/>
      <c r="W51" s="517"/>
    </row>
    <row r="52" spans="2:23" ht="18" customHeight="1" thickBot="1" x14ac:dyDescent="0.25">
      <c r="B52" s="511" t="str">
        <f>CONCATENATE("__________________/",IF(C1="Москва",D93,IF(C1="Санкт-Петербург",D94,"")),"/")</f>
        <v>__________________/Семенов А.В./</v>
      </c>
      <c r="C52" s="506" t="e">
        <f>IF(AND('Заявление-Анкета '!C21="",'Заявление-Анкета '!E21=""),CONCATENATE("__________/",'Заявление-Анкета '!I16,"/"),IF('Заявление-Анкета '!E21="",CONCATENATE("__________/",'Заявление-Анкета '!I17,"/"),CONCATENATE("__________/",'Заявление-Анкета '!I18,"/")))</f>
        <v>#VALUE!</v>
      </c>
      <c r="E52" s="528"/>
      <c r="G52" s="511" t="str">
        <f>CONCATENATE("__________________/",IF(C1="Москва",D93,IF(C1="Санкт-Петербург",D94,"")),"/")</f>
        <v>__________________/Семенов А.В./</v>
      </c>
      <c r="H52" s="506" t="e">
        <f>IF('Заявление-Анкета '!B16='Заявление-Анкета '!J22,CONCATENATE("__________/",'Заявление-Анкета '!I18,"/"),IF('Заявление-Анкета '!B16='Заявление-Анкета '!J21,CONCATENATE("__________/",'Заявление-Анкета '!I17,"/"),CONCATENATE("__________/",'Заявление-Анкета '!I16,"/")))</f>
        <v>#VALUE!</v>
      </c>
      <c r="L52" s="511" t="str">
        <f>CONCATENATE("__________________/",IF(C1="Москва",D93,IF(C1="Санкт-Петербург",D94,"")),"/")</f>
        <v>__________________/Семенов А.В./</v>
      </c>
      <c r="M52" s="506" t="e">
        <f>C52</f>
        <v>#VALUE!</v>
      </c>
      <c r="Q52" s="511" t="str">
        <f>CONCATENATE("__________________/",IF(C1="Москва",D93,IF(C1="Санкт-Петербург",D94,"")),"/")</f>
        <v>__________________/Семенов А.В./</v>
      </c>
      <c r="R52" s="506" t="e">
        <f>M52</f>
        <v>#VALUE!</v>
      </c>
      <c r="V52" s="511" t="s">
        <v>727</v>
      </c>
      <c r="W52" s="506" t="e">
        <f>CONCATENATE("__________/",W2,"/")</f>
        <v>#VALUE!</v>
      </c>
    </row>
    <row r="53" spans="2:23" ht="3" hidden="1" customHeight="1" thickBot="1" x14ac:dyDescent="0.25">
      <c r="B53" s="509"/>
      <c r="C53" s="506"/>
      <c r="E53" s="528"/>
      <c r="G53" s="509"/>
      <c r="H53" s="506"/>
      <c r="L53" s="509"/>
      <c r="M53" s="506"/>
      <c r="Q53" s="509"/>
      <c r="R53" s="506"/>
      <c r="V53" s="509"/>
      <c r="W53" s="506"/>
    </row>
    <row r="54" spans="2:23" ht="13.5" thickBot="1" x14ac:dyDescent="0.25">
      <c r="E54" s="528"/>
    </row>
    <row r="55" spans="2:23" ht="12.75" customHeight="1" x14ac:dyDescent="0.2">
      <c r="B55" s="1083" t="s">
        <v>695</v>
      </c>
      <c r="C55" s="1084"/>
      <c r="E55" s="528"/>
      <c r="G55" s="1083" t="s">
        <v>695</v>
      </c>
      <c r="H55" s="1084"/>
      <c r="L55" s="1083" t="s">
        <v>719</v>
      </c>
      <c r="M55" s="1084"/>
      <c r="Q55" s="1083" t="s">
        <v>720</v>
      </c>
      <c r="R55" s="1084"/>
      <c r="V55" s="1083" t="s">
        <v>723</v>
      </c>
      <c r="W55" s="1084"/>
    </row>
    <row r="56" spans="2:23" ht="12.75" customHeight="1" x14ac:dyDescent="0.2">
      <c r="B56" s="1085" t="str">
        <f>D3</f>
        <v>10 (Десять) листов</v>
      </c>
      <c r="C56" s="1086"/>
      <c r="E56" s="528"/>
      <c r="G56" s="1085" t="str">
        <f>I3</f>
        <v>5 (Пять) листов</v>
      </c>
      <c r="H56" s="1086"/>
      <c r="L56" s="1085" t="str">
        <f>N3</f>
        <v>4 (Четыре) листа</v>
      </c>
      <c r="M56" s="1086"/>
      <c r="Q56" s="1085" t="str">
        <f>S3</f>
        <v>2 (Два) листа</v>
      </c>
      <c r="R56" s="1086"/>
      <c r="V56" s="1085" t="str">
        <f>X3</f>
        <v>4 (Четыре) листа</v>
      </c>
      <c r="W56" s="1086"/>
    </row>
    <row r="57" spans="2:23" ht="3.95" customHeight="1" x14ac:dyDescent="0.2">
      <c r="B57" s="1087"/>
      <c r="C57" s="1088"/>
      <c r="E57" s="528"/>
      <c r="G57" s="1087"/>
      <c r="H57" s="1088"/>
      <c r="L57" s="1087"/>
      <c r="M57" s="1088"/>
      <c r="Q57" s="1087"/>
      <c r="R57" s="1088"/>
      <c r="V57" s="1087"/>
      <c r="W57" s="1088"/>
    </row>
    <row r="58" spans="2:23" ht="20.100000000000001" customHeight="1" x14ac:dyDescent="0.2">
      <c r="B58" s="502" t="s">
        <v>696</v>
      </c>
      <c r="C58" s="503" t="str">
        <f>IF(AND('Заявление-Анкета '!C21="",'Заявление-Анкета '!E21=""),"ЗАЕМЩИК","ЗАЕМЩИКИ")</f>
        <v>ЗАЕМЩИК</v>
      </c>
      <c r="E58" s="528"/>
      <c r="G58" s="502" t="s">
        <v>697</v>
      </c>
      <c r="H58" s="503" t="str">
        <f>IF('Заявление-Анкета '!B16='Заявление-Анкета '!J20,"ЗАЛОГОДАТЕЛЬ","ЗАЛОГОДАТЕЛИ")</f>
        <v>ЗАЛОГОДАТЕЛЬ</v>
      </c>
      <c r="L58" s="514" t="s">
        <v>696</v>
      </c>
      <c r="M58" s="515" t="str">
        <f>C58</f>
        <v>ЗАЕМЩИК</v>
      </c>
      <c r="Q58" s="514" t="s">
        <v>696</v>
      </c>
      <c r="R58" s="515" t="str">
        <f>M58</f>
        <v>ЗАЕМЩИК</v>
      </c>
      <c r="V58" s="516" t="s">
        <v>724</v>
      </c>
      <c r="W58" s="521" t="s">
        <v>735</v>
      </c>
    </row>
    <row r="59" spans="2:23" ht="18" customHeight="1" x14ac:dyDescent="0.2">
      <c r="B59" s="573" t="s">
        <v>572</v>
      </c>
      <c r="C59" s="503" t="str">
        <f>IF('Заявление-Анкета '!E21="","",CONCATENATE("__________/",'Заявление-Анкета '!I16,"/"))</f>
        <v/>
      </c>
      <c r="E59" s="528"/>
      <c r="G59" s="512" t="s">
        <v>794</v>
      </c>
      <c r="H59" s="503" t="str">
        <f>IF('Заявление-Анкета '!B16='Заявление-Анкета '!J22,CONCATENATE("__________/",'Заявление-Анкета '!I16,"/"),"")</f>
        <v/>
      </c>
      <c r="L59" s="512" t="s">
        <v>794</v>
      </c>
      <c r="M59" s="515" t="str">
        <f>C59</f>
        <v/>
      </c>
      <c r="Q59" s="512" t="s">
        <v>794</v>
      </c>
      <c r="R59" s="515" t="str">
        <f>M59</f>
        <v/>
      </c>
      <c r="V59" s="1089" t="s">
        <v>732</v>
      </c>
      <c r="W59" s="517"/>
    </row>
    <row r="60" spans="2:23" ht="18" customHeight="1" x14ac:dyDescent="0.2">
      <c r="B60" s="504" t="s">
        <v>698</v>
      </c>
      <c r="C60" s="503" t="str">
        <f>IF(AND('Заявление-Анкета '!E21="",'Заявление-Анкета '!C21=""),"",IF('Заявление-Анкета '!E21="",CONCATENATE("__________/",'Заявление-Анкета '!I16,"/"),CONCATENATE("__________/",'Заявление-Анкета '!I17,"/")))</f>
        <v/>
      </c>
      <c r="E60" s="528"/>
      <c r="G60" s="504" t="s">
        <v>698</v>
      </c>
      <c r="H60" s="503" t="str">
        <f>IF('Заявление-Анкета '!B16='Заявление-Анкета '!J22,CONCATENATE("__________/",'Заявление-Анкета '!I17,"/"),IF('Заявление-Анкета '!B16='Заявление-Анкета '!J21,CONCATENATE("__________/",'Заявление-Анкета '!I16,"/"),""))</f>
        <v/>
      </c>
      <c r="L60" s="504" t="s">
        <v>698</v>
      </c>
      <c r="M60" s="515" t="str">
        <f>C60</f>
        <v/>
      </c>
      <c r="Q60" s="504" t="s">
        <v>698</v>
      </c>
      <c r="R60" s="515" t="str">
        <f>M60</f>
        <v/>
      </c>
      <c r="V60" s="1089"/>
      <c r="W60" s="517"/>
    </row>
    <row r="61" spans="2:23" ht="5.25" hidden="1" customHeight="1" x14ac:dyDescent="0.2">
      <c r="B61" s="502"/>
      <c r="C61" s="503"/>
      <c r="E61" s="528"/>
      <c r="G61" s="502"/>
      <c r="H61" s="503"/>
      <c r="L61" s="514"/>
      <c r="M61" s="515"/>
      <c r="Q61" s="514"/>
      <c r="R61" s="515"/>
      <c r="V61" s="516"/>
      <c r="W61" s="517"/>
    </row>
    <row r="62" spans="2:23" ht="18" customHeight="1" thickBot="1" x14ac:dyDescent="0.25">
      <c r="B62" s="511" t="str">
        <f>CONCATENATE("__________________/",IF(C1="Москва",D93,IF(C1="Санкт-Петербург",D94,"")),"/")</f>
        <v>__________________/Семенов А.В./</v>
      </c>
      <c r="C62" s="506" t="e">
        <f>IF(AND('Заявление-Анкета '!C21="",'Заявление-Анкета '!E21=""),CONCATENATE("__________/",'Заявление-Анкета '!I16,"/"),IF('Заявление-Анкета '!E21="",CONCATENATE("__________/",'Заявление-Анкета '!I17,"/"),CONCATENATE("__________/",'Заявление-Анкета '!I18,"/")))</f>
        <v>#VALUE!</v>
      </c>
      <c r="E62" s="528"/>
      <c r="G62" s="511" t="str">
        <f>CONCATENATE("__________________/",IF(C1="Москва",D93,IF(C1="Санкт-Петербург",D94,"")),"/")</f>
        <v>__________________/Семенов А.В./</v>
      </c>
      <c r="H62" s="506" t="e">
        <f>IF('Заявление-Анкета '!B16='Заявление-Анкета '!J22,CONCATENATE("__________/",'Заявление-Анкета '!I18,"/"),IF('Заявление-Анкета '!B16='Заявление-Анкета '!J21,CONCATENATE("__________/",'Заявление-Анкета '!I17,"/"),CONCATENATE("__________/",'Заявление-Анкета '!I16,"/")))</f>
        <v>#VALUE!</v>
      </c>
      <c r="L62" s="511" t="str">
        <f>CONCATENATE("__________________/",IF(C1="Москва",D93,IF(C1="Санкт-Петербург",D94,"")),"/")</f>
        <v>__________________/Семенов А.В./</v>
      </c>
      <c r="M62" s="506" t="e">
        <f>C62</f>
        <v>#VALUE!</v>
      </c>
      <c r="Q62" s="511" t="str">
        <f>CONCATENATE("__________________/",IF(C1="Москва",D93,IF(C1="Санкт-Петербург",D94,"")),"/")</f>
        <v>__________________/Семенов А.В./</v>
      </c>
      <c r="R62" s="506" t="e">
        <f>M62</f>
        <v>#VALUE!</v>
      </c>
      <c r="V62" s="511" t="s">
        <v>727</v>
      </c>
      <c r="W62" s="506" t="e">
        <f>CONCATENATE("__________/",W2,"/")</f>
        <v>#VALUE!</v>
      </c>
    </row>
    <row r="63" spans="2:23" ht="3" hidden="1" customHeight="1" thickBot="1" x14ac:dyDescent="0.25">
      <c r="B63" s="509"/>
      <c r="C63" s="506"/>
      <c r="E63" s="528"/>
      <c r="G63" s="509"/>
      <c r="H63" s="506"/>
      <c r="L63" s="509"/>
      <c r="M63" s="506"/>
      <c r="Q63" s="509"/>
      <c r="R63" s="506"/>
      <c r="V63" s="509"/>
      <c r="W63" s="506"/>
    </row>
    <row r="64" spans="2:23" x14ac:dyDescent="0.2">
      <c r="E64" s="528"/>
    </row>
    <row r="69" spans="2:3" hidden="1" x14ac:dyDescent="0.2"/>
    <row r="70" spans="2:3" ht="0.75" hidden="1" customHeight="1" x14ac:dyDescent="0.2">
      <c r="B70" t="s">
        <v>699</v>
      </c>
    </row>
    <row r="71" spans="2:3" hidden="1" x14ac:dyDescent="0.2">
      <c r="B71" t="s">
        <v>700</v>
      </c>
    </row>
    <row r="72" spans="2:3" hidden="1" x14ac:dyDescent="0.2">
      <c r="B72" t="s">
        <v>701</v>
      </c>
      <c r="C72" s="531" t="s">
        <v>733</v>
      </c>
    </row>
    <row r="73" spans="2:3" hidden="1" x14ac:dyDescent="0.2">
      <c r="B73" t="s">
        <v>702</v>
      </c>
      <c r="C73" s="524" t="e">
        <f>'Заявление-Анкета '!I16</f>
        <v>#VALUE!</v>
      </c>
    </row>
    <row r="74" spans="2:3" hidden="1" x14ac:dyDescent="0.2">
      <c r="B74" t="s">
        <v>703</v>
      </c>
      <c r="C74" s="524" t="str">
        <f>IF('Заявление-Анкета '!C21="","",'Заявление-Анкета '!I17)</f>
        <v/>
      </c>
    </row>
    <row r="75" spans="2:3" hidden="1" x14ac:dyDescent="0.2">
      <c r="B75" t="s">
        <v>704</v>
      </c>
      <c r="C75" s="523" t="str">
        <f>IF('Заявление-Анкета '!E21="","",'Заявление-Анкета '!I18)</f>
        <v/>
      </c>
    </row>
    <row r="76" spans="2:3" hidden="1" x14ac:dyDescent="0.2">
      <c r="B76" t="s">
        <v>705</v>
      </c>
    </row>
    <row r="77" spans="2:3" hidden="1" x14ac:dyDescent="0.2">
      <c r="B77" t="s">
        <v>706</v>
      </c>
    </row>
    <row r="78" spans="2:3" hidden="1" x14ac:dyDescent="0.2">
      <c r="B78" t="s">
        <v>707</v>
      </c>
    </row>
    <row r="79" spans="2:3" hidden="1" x14ac:dyDescent="0.2">
      <c r="B79" t="s">
        <v>708</v>
      </c>
    </row>
    <row r="80" spans="2:3" hidden="1" x14ac:dyDescent="0.2">
      <c r="B80" t="s">
        <v>709</v>
      </c>
    </row>
    <row r="81" spans="2:25" hidden="1" x14ac:dyDescent="0.2">
      <c r="B81" t="s">
        <v>710</v>
      </c>
    </row>
    <row r="82" spans="2:25" hidden="1" x14ac:dyDescent="0.2">
      <c r="B82" t="s">
        <v>711</v>
      </c>
    </row>
    <row r="83" spans="2:25" hidden="1" x14ac:dyDescent="0.2">
      <c r="B83" t="s">
        <v>712</v>
      </c>
    </row>
    <row r="84" spans="2:25" hidden="1" x14ac:dyDescent="0.2">
      <c r="B84" t="s">
        <v>713</v>
      </c>
    </row>
    <row r="85" spans="2:25" hidden="1" x14ac:dyDescent="0.2">
      <c r="B85" t="s">
        <v>714</v>
      </c>
    </row>
    <row r="86" spans="2:25" hidden="1" x14ac:dyDescent="0.2">
      <c r="B86" t="s">
        <v>715</v>
      </c>
    </row>
    <row r="87" spans="2:25" hidden="1" x14ac:dyDescent="0.2">
      <c r="B87" t="s">
        <v>716</v>
      </c>
    </row>
    <row r="88" spans="2:25" hidden="1" x14ac:dyDescent="0.2">
      <c r="B88" t="s">
        <v>717</v>
      </c>
    </row>
    <row r="89" spans="2:25" hidden="1" x14ac:dyDescent="0.2">
      <c r="B89" t="s">
        <v>718</v>
      </c>
    </row>
    <row r="90" spans="2:25" hidden="1" x14ac:dyDescent="0.2"/>
    <row r="91" spans="2:25" ht="3.75" hidden="1" customHeight="1" x14ac:dyDescent="0.2"/>
    <row r="92" spans="2:25" ht="2.25" hidden="1" customHeight="1" x14ac:dyDescent="0.2">
      <c r="B92" s="531" t="s">
        <v>803</v>
      </c>
      <c r="C92" s="531" t="s">
        <v>802</v>
      </c>
      <c r="D92" s="531" t="s">
        <v>801</v>
      </c>
      <c r="E92" s="578"/>
      <c r="F92" s="15"/>
    </row>
    <row r="93" spans="2:25" s="555" customFormat="1" ht="24.75" hidden="1" customHeight="1" x14ac:dyDescent="0.2">
      <c r="B93" s="580" t="s">
        <v>777</v>
      </c>
      <c r="C93" s="570" t="s">
        <v>572</v>
      </c>
      <c r="D93" s="570" t="s">
        <v>229</v>
      </c>
      <c r="E93" s="579"/>
      <c r="F93" s="576"/>
      <c r="J93" s="569"/>
      <c r="O93" s="569"/>
      <c r="T93" s="569"/>
      <c r="Y93" s="569"/>
    </row>
    <row r="94" spans="2:25" s="555" customFormat="1" ht="24.75" hidden="1" customHeight="1" x14ac:dyDescent="0.2">
      <c r="B94" s="580" t="s">
        <v>778</v>
      </c>
      <c r="C94" s="570" t="s">
        <v>572</v>
      </c>
      <c r="D94" s="570" t="s">
        <v>796</v>
      </c>
      <c r="E94" s="579"/>
      <c r="F94" s="575"/>
      <c r="J94" s="569"/>
      <c r="O94" s="569"/>
      <c r="T94" s="569"/>
      <c r="Y94" s="569"/>
    </row>
    <row r="95" spans="2:25" s="555" customFormat="1" ht="24.75" hidden="1" customHeight="1" x14ac:dyDescent="0.2">
      <c r="B95" s="574"/>
      <c r="C95" s="574"/>
      <c r="D95" s="574"/>
      <c r="E95" s="577"/>
      <c r="F95" s="575"/>
      <c r="J95" s="569"/>
      <c r="O95" s="569"/>
      <c r="T95" s="569"/>
      <c r="Y95" s="569"/>
    </row>
    <row r="96" spans="2:25" s="555" customFormat="1" ht="24.95" customHeight="1" x14ac:dyDescent="0.2">
      <c r="B96" s="575"/>
      <c r="C96" s="576"/>
      <c r="D96" s="575"/>
      <c r="E96" s="577"/>
      <c r="F96" s="576"/>
      <c r="J96" s="569"/>
      <c r="O96" s="569"/>
      <c r="T96" s="569"/>
      <c r="Y96" s="569"/>
    </row>
  </sheetData>
  <mergeCells count="96">
    <mergeCell ref="V59:V60"/>
    <mergeCell ref="V25:W25"/>
    <mergeCell ref="V26:W26"/>
    <mergeCell ref="V27:W27"/>
    <mergeCell ref="V35:W35"/>
    <mergeCell ref="V56:W56"/>
    <mergeCell ref="V57:W57"/>
    <mergeCell ref="V36:W36"/>
    <mergeCell ref="V37:W37"/>
    <mergeCell ref="V45:W45"/>
    <mergeCell ref="V46:W46"/>
    <mergeCell ref="V47:W47"/>
    <mergeCell ref="V55:W55"/>
    <mergeCell ref="Q57:R57"/>
    <mergeCell ref="V19:V20"/>
    <mergeCell ref="V29:V30"/>
    <mergeCell ref="V9:V10"/>
    <mergeCell ref="V39:V40"/>
    <mergeCell ref="V49:V50"/>
    <mergeCell ref="Q45:R45"/>
    <mergeCell ref="Q46:R46"/>
    <mergeCell ref="Q47:R47"/>
    <mergeCell ref="Q55:R55"/>
    <mergeCell ref="Q56:R56"/>
    <mergeCell ref="Q37:R37"/>
    <mergeCell ref="Q17:R17"/>
    <mergeCell ref="Q25:R25"/>
    <mergeCell ref="Q26:R26"/>
    <mergeCell ref="Q27:R27"/>
    <mergeCell ref="Q5:R5"/>
    <mergeCell ref="Q6:R6"/>
    <mergeCell ref="Q7:R7"/>
    <mergeCell ref="Q15:R15"/>
    <mergeCell ref="Q16:R16"/>
    <mergeCell ref="Q35:R35"/>
    <mergeCell ref="Q36:R36"/>
    <mergeCell ref="L46:M46"/>
    <mergeCell ref="L47:M47"/>
    <mergeCell ref="L55:M55"/>
    <mergeCell ref="L56:M56"/>
    <mergeCell ref="L57:M57"/>
    <mergeCell ref="L27:M27"/>
    <mergeCell ref="L35:M35"/>
    <mergeCell ref="L36:M36"/>
    <mergeCell ref="L37:M37"/>
    <mergeCell ref="L45:M45"/>
    <mergeCell ref="L15:M15"/>
    <mergeCell ref="L16:M16"/>
    <mergeCell ref="L17:M17"/>
    <mergeCell ref="L25:M25"/>
    <mergeCell ref="L26:M26"/>
    <mergeCell ref="B55:C55"/>
    <mergeCell ref="G55:H55"/>
    <mergeCell ref="B56:C56"/>
    <mergeCell ref="G56:H56"/>
    <mergeCell ref="B57:C57"/>
    <mergeCell ref="G57:H57"/>
    <mergeCell ref="B45:C45"/>
    <mergeCell ref="G45:H45"/>
    <mergeCell ref="B46:C46"/>
    <mergeCell ref="G46:H46"/>
    <mergeCell ref="B47:C47"/>
    <mergeCell ref="G47:H47"/>
    <mergeCell ref="B35:C35"/>
    <mergeCell ref="G35:H35"/>
    <mergeCell ref="B36:C36"/>
    <mergeCell ref="G36:H36"/>
    <mergeCell ref="B37:C37"/>
    <mergeCell ref="G37:H37"/>
    <mergeCell ref="B25:C25"/>
    <mergeCell ref="G25:H25"/>
    <mergeCell ref="B26:C26"/>
    <mergeCell ref="G26:H26"/>
    <mergeCell ref="B27:C27"/>
    <mergeCell ref="G27:H27"/>
    <mergeCell ref="V17:W17"/>
    <mergeCell ref="B5:C5"/>
    <mergeCell ref="G5:H5"/>
    <mergeCell ref="B6:C6"/>
    <mergeCell ref="G6:H6"/>
    <mergeCell ref="B7:C7"/>
    <mergeCell ref="G7:H7"/>
    <mergeCell ref="B15:C15"/>
    <mergeCell ref="G15:H15"/>
    <mergeCell ref="B16:C16"/>
    <mergeCell ref="G16:H16"/>
    <mergeCell ref="B17:C17"/>
    <mergeCell ref="G17:H17"/>
    <mergeCell ref="L5:M5"/>
    <mergeCell ref="L6:M6"/>
    <mergeCell ref="L7:M7"/>
    <mergeCell ref="V5:W5"/>
    <mergeCell ref="V6:W6"/>
    <mergeCell ref="V7:W7"/>
    <mergeCell ref="V15:W15"/>
    <mergeCell ref="V16:W16"/>
  </mergeCells>
  <dataValidations count="3">
    <dataValidation type="list" allowBlank="1" showInputMessage="1" showErrorMessage="1" sqref="D3 X3 S3 N3 I3">
      <formula1>$B$70:$B$89</formula1>
    </dataValidation>
    <dataValidation type="list" allowBlank="1" showInputMessage="1" showErrorMessage="1" sqref="W2">
      <formula1>$C$73:$C$75</formula1>
    </dataValidation>
    <dataValidation type="list" allowBlank="1" showInputMessage="1" showErrorMessage="1" sqref="C1">
      <formula1>"Москва,Санкт-Петербург"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4" max="24" man="1"/>
  </rowBreaks>
  <colBreaks count="4" manualBreakCount="4">
    <brk id="5" max="1048575" man="1"/>
    <brk id="10" max="1048575" man="1"/>
    <brk id="15" max="1048575" man="1"/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>
      <selection activeCell="C4" sqref="C4"/>
    </sheetView>
  </sheetViews>
  <sheetFormatPr defaultRowHeight="12.75" x14ac:dyDescent="0.2"/>
  <cols>
    <col min="1" max="1" width="2" style="71" customWidth="1"/>
    <col min="2" max="2" width="39.42578125" style="71" customWidth="1"/>
    <col min="3" max="3" width="44.28515625" style="71" customWidth="1"/>
    <col min="4" max="4" width="32.5703125" style="71" customWidth="1"/>
    <col min="5" max="5" width="34.42578125" style="71" customWidth="1"/>
    <col min="6" max="6" width="15.7109375" style="71" customWidth="1"/>
    <col min="7" max="7" width="10.5703125" style="71" hidden="1" customWidth="1"/>
    <col min="8" max="8" width="7.140625" style="71" hidden="1" customWidth="1"/>
    <col min="9" max="9" width="9.42578125" style="71" hidden="1" customWidth="1"/>
    <col min="10" max="10" width="10.5703125" style="71" hidden="1" customWidth="1"/>
    <col min="11" max="11" width="9.85546875" style="71" customWidth="1"/>
    <col min="12" max="26" width="9.140625" style="71" customWidth="1"/>
    <col min="27" max="27" width="64.7109375" style="76" customWidth="1"/>
    <col min="28" max="16384" width="9.140625" style="71"/>
  </cols>
  <sheetData>
    <row r="1" spans="1:27" ht="24.75" customHeight="1" thickBot="1" x14ac:dyDescent="0.25">
      <c r="B1" s="669" t="s">
        <v>612</v>
      </c>
      <c r="C1" s="669"/>
      <c r="D1" s="669"/>
      <c r="E1" s="669"/>
      <c r="F1" s="403"/>
    </row>
    <row r="2" spans="1:27" ht="24" customHeight="1" thickBot="1" x14ac:dyDescent="0.25">
      <c r="A2" s="270"/>
      <c r="B2" s="271"/>
      <c r="C2" s="272" t="s">
        <v>191</v>
      </c>
      <c r="D2" s="272" t="s">
        <v>326</v>
      </c>
      <c r="E2" s="273" t="s">
        <v>327</v>
      </c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AA2" s="77" t="s">
        <v>177</v>
      </c>
    </row>
    <row r="3" spans="1:27" ht="18" customHeight="1" x14ac:dyDescent="0.2">
      <c r="A3" s="270"/>
      <c r="B3" s="274" t="s">
        <v>88</v>
      </c>
      <c r="C3" s="275" t="str">
        <f>PROPER(CONCATENATE('Заявление-Анкета '!B21," ",'Заявление-Анкета '!B22," ",'Заявление-Анкета '!B23))</f>
        <v xml:space="preserve">  </v>
      </c>
      <c r="D3" s="275" t="str">
        <f>PROPER(CONCATENATE('Заявление-Анкета '!C21," ",'Заявление-Анкета '!C22," ",'Заявление-Анкета '!C23))</f>
        <v xml:space="preserve">  </v>
      </c>
      <c r="E3" s="276" t="str">
        <f>PROPER(CONCATENATE('Заявление-Анкета '!E21," ",'Заявление-Анкета '!E22," ",'Заявление-Анкета '!E23))</f>
        <v xml:space="preserve">  </v>
      </c>
      <c r="F3" s="270"/>
      <c r="G3" s="315">
        <v>41639</v>
      </c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AA3" s="77" t="s">
        <v>178</v>
      </c>
    </row>
    <row r="4" spans="1:27" ht="18" customHeight="1" x14ac:dyDescent="0.2">
      <c r="A4" s="270"/>
      <c r="B4" s="277" t="s">
        <v>97</v>
      </c>
      <c r="C4" s="278" t="str">
        <f>IF('Заявление-Анкета '!B24="","",'Заявление-Анкета '!B24)</f>
        <v/>
      </c>
      <c r="D4" s="278" t="str">
        <f>IF('Заявление-Анкета '!C24="","",'Заявление-Анкета '!C24)</f>
        <v/>
      </c>
      <c r="E4" s="279" t="str">
        <f>IF('Заявление-Анкета '!E24="","",'Заявление-Анкета '!E24)</f>
        <v/>
      </c>
      <c r="F4" s="315"/>
      <c r="G4" s="315">
        <f ca="1">TODAY()</f>
        <v>41565</v>
      </c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AA4" s="77" t="s">
        <v>179</v>
      </c>
    </row>
    <row r="5" spans="1:27" ht="18" customHeight="1" x14ac:dyDescent="0.2">
      <c r="A5" s="270"/>
      <c r="B5" s="277" t="s">
        <v>175</v>
      </c>
      <c r="C5" s="280" t="str">
        <f>IF(C4="","",DATEDIF(C4,G3,"y"))</f>
        <v/>
      </c>
      <c r="D5" s="281" t="str">
        <f>IF(D4="","",DATEDIF(D4,G3,"y"))</f>
        <v/>
      </c>
      <c r="E5" s="281" t="str">
        <f>IF(E4="","",DATEDIF(E4,G4,"y"))</f>
        <v/>
      </c>
      <c r="F5" s="316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AA5" s="77" t="s">
        <v>190</v>
      </c>
    </row>
    <row r="6" spans="1:27" ht="28.5" customHeight="1" x14ac:dyDescent="0.2">
      <c r="A6" s="270"/>
      <c r="B6" s="277" t="s">
        <v>102</v>
      </c>
      <c r="C6" s="280" t="str">
        <f>IF('Заявление-Анкета '!B33="","",CONCATENATE('Заявление-Анкета '!B33," ",'Заявление-Анкета '!B34," ",TEXT('Заявление-Анкета '!B35,"ДД.ММ.ГГГГ")))</f>
        <v/>
      </c>
      <c r="D6" s="280" t="str">
        <f>IF('Заявление-Анкета '!C33="","",CONCATENATE('Заявление-Анкета '!C33," ",'Заявление-Анкета '!C34," ",TEXT('Заявление-Анкета '!C35,"ДД.ММ.ГГГГ")))</f>
        <v/>
      </c>
      <c r="E6" s="281" t="str">
        <f>IF('Заявление-Анкета '!E33="","",CONCATENATE('Заявление-Анкета '!E33," ",'Заявление-Анкета '!E34," ",TEXT('Заявление-Анкета '!E35,"ДД.ММ.ГГГГ")))</f>
        <v/>
      </c>
      <c r="F6" s="270"/>
      <c r="G6" s="270" t="e">
        <f>PROPER(CONCATENATE(LEFT(TRIM(C3),FIND(" ",TRIM(C3),1)),MID(TRIM(C3),FIND(" ",TRIM(C3),1)+1,1),".",MID(TRIM(C3),FIND(" ",TRIM(C3),FIND(" ",TRIM(C3),1)+1)+1,1),"."))</f>
        <v>#VALUE!</v>
      </c>
      <c r="H6" s="270"/>
      <c r="I6" s="270" t="e">
        <f>PROPER(MID(TRIM(C3),FIND(" ",TRIM(C3),1)+1,1000))</f>
        <v>#VALUE!</v>
      </c>
      <c r="J6" s="270">
        <f>IF('Заявление-Анкета '!B21="",0,1)</f>
        <v>0</v>
      </c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</row>
    <row r="7" spans="1:27" ht="18" customHeight="1" x14ac:dyDescent="0.2">
      <c r="A7" s="270"/>
      <c r="B7" s="277" t="s">
        <v>124</v>
      </c>
      <c r="C7" s="280"/>
      <c r="D7" s="280"/>
      <c r="E7" s="281"/>
      <c r="F7" s="270"/>
      <c r="G7" s="270" t="str">
        <f>IF(J7=0,"",PROPER(CONCATENATE(LEFT(TRIM(D3),FIND(" ",TRIM(D3),1)),MID(TRIM(D3),FIND(" ",TRIM(D3),1)+1,1),".",MID(TRIM(D3),FIND(" ",TRIM(D3),FIND(" ",TRIM(D3),1)+1)+1,1),".")))</f>
        <v/>
      </c>
      <c r="H7" s="270"/>
      <c r="I7" s="270" t="str">
        <f>IF(G7="","",PROPER(MID(TRIM(D3),FIND(" ",TRIM(D3),1)+1,1000)))</f>
        <v/>
      </c>
      <c r="J7" s="270">
        <f>IF('Заявление-Анкета '!C21="",0,1)</f>
        <v>0</v>
      </c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AA7" s="77" t="s">
        <v>180</v>
      </c>
    </row>
    <row r="8" spans="1:27" ht="18" customHeight="1" x14ac:dyDescent="0.2">
      <c r="A8" s="270"/>
      <c r="B8" s="277" t="s">
        <v>169</v>
      </c>
      <c r="C8" s="278" t="str">
        <f>IF('Заявление-Анкета '!B36="","",'Заявление-Анкета '!B36)</f>
        <v/>
      </c>
      <c r="D8" s="280" t="str">
        <f>IF('Заявление-Анкета '!C36="","",'Заявление-Анкета '!C36)</f>
        <v/>
      </c>
      <c r="E8" s="281" t="str">
        <f>IF('Заявление-Анкета '!E36="","",'Заявление-Анкета '!E36)</f>
        <v/>
      </c>
      <c r="F8" s="270"/>
      <c r="G8" s="270" t="str">
        <f>IF(J8=0,"",PROPER(CONCATENATE(LEFT(TRIM(E3),FIND(" ",TRIM(E3),1)),MID(TRIM(E3),FIND(" ",TRIM(E3),1)+1,1),".",MID(TRIM(E3),FIND(" ",TRIM(E3),FIND(" ",TRIM(E3),1)+1)+1,1),".")))</f>
        <v/>
      </c>
      <c r="H8" s="270"/>
      <c r="I8" s="270" t="str">
        <f>IF(G8="","",PROPER(MID(TRIM(E3),FIND(" ",TRIM(E3),1)+1,1000)))</f>
        <v/>
      </c>
      <c r="J8" s="270">
        <f>IF('Заявление-Анкета '!E21="",0,1)</f>
        <v>0</v>
      </c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AA8" s="77" t="s">
        <v>181</v>
      </c>
    </row>
    <row r="9" spans="1:27" ht="18" customHeight="1" x14ac:dyDescent="0.2">
      <c r="A9" s="270"/>
      <c r="B9" s="277" t="s">
        <v>170</v>
      </c>
      <c r="C9" s="280" t="str">
        <f>IF('Заявление-Анкета '!B36="","",IF('Заявление-Анкета '!B36="Страховое свидетельство ПФ",'Заявление-Анкета '!B46,IF('Заявление-Анкета '!B36="Загранпаспорт",'Заявление-Анкета '!B42,IF('Заявление-Анкета '!B36="ИНН",'Заявление-Анкета '!B44,CONCATENATE('Заявление-Анкета '!B38," ",'Заявление-Анкета '!B39," ",TEXT('Заявление-Анкета '!B40,"ДД.ММ.ГГГГ"))))))</f>
        <v/>
      </c>
      <c r="D9" s="280" t="str">
        <f>IF('Заявление-Анкета '!C36="","",IF('Заявление-Анкета '!C36="Страховое свидетельство ПФ",'Заявление-Анкета '!C46,IF('Заявление-Анкета '!C36="Загранпаспорт",'Заявление-Анкета '!C42,IF('Заявление-Анкета '!C36="ИНН",'Заявление-Анкета '!C44,CONCATENATE('Заявление-Анкета '!C38," ",'Заявление-Анкета '!C39," ",TEXT('Заявление-Анкета '!C40,"ДД.ММ.ГГГГ"))))))</f>
        <v/>
      </c>
      <c r="E9" s="281" t="str">
        <f>IF('Заявление-Анкета '!E36="","",IF('Заявление-Анкета '!E36="Страховое свидетельство ПФ",'Заявление-Анкета '!E46,IF('Заявление-Анкета '!E36="Загранпаспорт",'Заявление-Анкета '!E42,IF('Заявление-Анкета '!E36="ИНН",'Заявление-Анкета '!E44,CONCATENATE('Заявление-Анкета '!E38," ",'Заявление-Анкета '!E39," ",TEXT('Заявление-Анкета '!E40,"ДД.ММ.ГГГГ"))))))</f>
        <v/>
      </c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AA9" s="77" t="s">
        <v>182</v>
      </c>
    </row>
    <row r="10" spans="1:27" ht="33.75" customHeight="1" x14ac:dyDescent="0.2">
      <c r="A10" s="270"/>
      <c r="B10" s="277" t="s">
        <v>171</v>
      </c>
      <c r="C10" s="280" t="str">
        <f>CONCATENATE('Заявление-Анкета '!B56," ",'Заявление-Анкета '!B57," ",'Заявление-Анкета '!B58," ",'Заявление-Анкета '!B59," ",'Заявление-Анкета '!B60," ",'Заявление-Анкета '!B61," ",'Заявление-Анкета '!B62," ",'Заявление-Анкета '!B63," ",'Заявление-Анкета '!B64)</f>
        <v xml:space="preserve">        </v>
      </c>
      <c r="D10" s="280" t="str">
        <f>CONCATENATE('Заявление-Анкета '!C56," ",'Заявление-Анкета '!C57," ",'Заявление-Анкета '!C58," ",'Заявление-Анкета '!C59," ",'Заявление-Анкета '!C60," ",'Заявление-Анкета '!C61," ",'Заявление-Анкета '!C62," ",'Заявление-Анкета '!C63," ",'Заявление-Анкета '!C64)</f>
        <v xml:space="preserve">        </v>
      </c>
      <c r="E10" s="281" t="str">
        <f>CONCATENATE('Заявление-Анкета '!E56," ",'Заявление-Анкета '!E57," ",'Заявление-Анкета '!E58," ",'Заявление-Анкета '!E59," ",'Заявление-Анкета '!E60," ",'Заявление-Анкета '!E61," ",'Заявление-Анкета '!E62," ",'Заявление-Анкета '!E63," ",'Заявление-Анкета '!E64)</f>
        <v xml:space="preserve">        </v>
      </c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AA10" s="77" t="s">
        <v>183</v>
      </c>
    </row>
    <row r="11" spans="1:27" ht="18" customHeight="1" x14ac:dyDescent="0.2">
      <c r="A11" s="270"/>
      <c r="B11" s="277" t="s">
        <v>172</v>
      </c>
      <c r="C11" s="280" t="str">
        <f>IF('Заявление-Анкета '!B68="Да",'Общая информация'!C10,CONCATENATE('Заявление-Анкета '!B69," ",'Заявление-Анкета '!B70," ",'Заявление-Анкета '!B71," ",'Заявление-Анкета '!B72," ",'Заявление-Анкета '!B73," ",'Заявление-Анкета '!B74," ",'Заявление-Анкета '!B75," ",'Заявление-Анкета '!B76," ",'Заявление-Анкета '!B77))</f>
        <v xml:space="preserve">        </v>
      </c>
      <c r="D11" s="280" t="str">
        <f>IF('Заявление-Анкета '!C68="Да",'Общая информация'!D10,CONCATENATE('Заявление-Анкета '!C69," ",'Заявление-Анкета '!C70," ",'Заявление-Анкета '!C71," ",'Заявление-Анкета '!C72," ",'Заявление-Анкета '!C73," ",'Заявление-Анкета '!C74," ",'Заявление-Анкета '!C75," ",'Заявление-Анкета '!C76," ",'Заявление-Анкета '!C77))</f>
        <v xml:space="preserve">        </v>
      </c>
      <c r="E11" s="281" t="str">
        <f>IF('Заявление-Анкета '!E68="Да",'Общая информация'!E10,CONCATENATE('Заявление-Анкета '!E69," ",'Заявление-Анкета '!E70," ",'Заявление-Анкета '!E71," ",'Заявление-Анкета '!E72," ",'Заявление-Анкета '!E73," ",'Заявление-Анкета '!E74," ",'Заявление-Анкета '!E75," ",'Заявление-Анкета '!E76," ",'Заявление-Анкета '!E77))</f>
        <v xml:space="preserve">        </v>
      </c>
      <c r="F11" s="270"/>
      <c r="G11" s="317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AA11" s="77" t="s">
        <v>184</v>
      </c>
    </row>
    <row r="12" spans="1:27" ht="18.75" customHeight="1" x14ac:dyDescent="0.2">
      <c r="A12" s="270"/>
      <c r="B12" s="277" t="s">
        <v>98</v>
      </c>
      <c r="C12" s="282" t="str">
        <f>IF('Заявление-Анкета '!B84="","",'Заявление-Анкета '!B84)</f>
        <v/>
      </c>
      <c r="D12" s="282" t="str">
        <f>IF('Заявление-Анкета '!C84="","",'Заявление-Анкета '!C84)</f>
        <v/>
      </c>
      <c r="E12" s="283" t="str">
        <f>IF('Заявление-Анкета '!E84="","",'Заявление-Анкета '!E84)</f>
        <v/>
      </c>
      <c r="F12" s="270"/>
      <c r="G12" s="318" t="e">
        <f>IF('Заявление-Анкета '!K33='Заявление-Анкета '!J32," Уважаемый(ая)"," Уважаемые")</f>
        <v>#VALUE!</v>
      </c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AA12" s="77"/>
    </row>
    <row r="13" spans="1:27" ht="18" customHeight="1" x14ac:dyDescent="0.2">
      <c r="A13" s="270"/>
      <c r="B13" s="277" t="s">
        <v>99</v>
      </c>
      <c r="C13" s="282" t="str">
        <f>IF('Заявление-Анкета '!B85="","",'Заявление-Анкета '!B85)</f>
        <v/>
      </c>
      <c r="D13" s="284" t="str">
        <f>IF('Заявление-Анкета '!C85="","",'Заявление-Анкета '!C85)</f>
        <v/>
      </c>
      <c r="E13" s="283" t="str">
        <f>IF('Заявление-Анкета '!E85="","",'Заявление-Анкета '!E85)</f>
        <v/>
      </c>
      <c r="F13" s="270"/>
      <c r="G13" s="270" t="str">
        <f>IF('Заявление-Анкета '!B16='Заявление-Анкета '!J20," Собственником"," Собственниками")</f>
        <v xml:space="preserve"> Собственником</v>
      </c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AA13" s="77" t="s">
        <v>185</v>
      </c>
    </row>
    <row r="14" spans="1:27" ht="18" customHeight="1" x14ac:dyDescent="0.2">
      <c r="A14" s="270"/>
      <c r="B14" s="277" t="s">
        <v>94</v>
      </c>
      <c r="C14" s="285" t="str">
        <f>IF('Заявление-Анкета '!B51="","",'Заявление-Анкета '!B51)</f>
        <v/>
      </c>
      <c r="D14" s="280" t="str">
        <f>IF('Заявление-Анкета '!C51="","",'Заявление-Анкета '!C51)</f>
        <v/>
      </c>
      <c r="E14" s="281" t="str">
        <f>IF('Заявление-Анкета '!E51="","",'Заявление-Анкета '!E51)</f>
        <v/>
      </c>
      <c r="F14" s="270"/>
      <c r="G14" s="270" t="str">
        <f>IF('Заявление-Анкета '!B16='Заявление-Анкета '!J20," будет"," будут")</f>
        <v xml:space="preserve"> будет</v>
      </c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AA14" s="77" t="s">
        <v>186</v>
      </c>
    </row>
    <row r="15" spans="1:27" ht="19.5" customHeight="1" x14ac:dyDescent="0.2">
      <c r="A15" s="270"/>
      <c r="B15" s="277" t="s">
        <v>174</v>
      </c>
      <c r="C15" s="337"/>
      <c r="D15" s="337"/>
      <c r="E15" s="338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AA15" s="77" t="s">
        <v>187</v>
      </c>
    </row>
    <row r="16" spans="1:27" ht="18" customHeight="1" x14ac:dyDescent="0.2">
      <c r="A16" s="270"/>
      <c r="B16" s="277" t="s">
        <v>173</v>
      </c>
      <c r="C16" s="280" t="str">
        <f>IF('Заявление-Анкета '!B52="","",'Заявление-Анкета '!B52)</f>
        <v/>
      </c>
      <c r="D16" s="280" t="str">
        <f>IF('Заявление-Анкета '!C52="","",'Заявление-Анкета '!C52)</f>
        <v/>
      </c>
      <c r="E16" s="281" t="str">
        <f>IF('Заявление-Анкета '!E52="","",'Заявление-Анкета '!E52)</f>
        <v/>
      </c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AA16" s="77" t="s">
        <v>164</v>
      </c>
    </row>
    <row r="17" spans="1:27" ht="20.25" customHeight="1" x14ac:dyDescent="0.2">
      <c r="A17" s="270"/>
      <c r="B17" s="277" t="s">
        <v>22</v>
      </c>
      <c r="C17" s="280" t="str">
        <f>IF('Заявление-Анкета '!B48="","",'Заявление-Анкета '!B48)</f>
        <v/>
      </c>
      <c r="D17" s="280" t="str">
        <f>IF('Заявление-Анкета '!C48="","",'Заявление-Анкета '!C48)</f>
        <v/>
      </c>
      <c r="E17" s="281" t="str">
        <f>IF('Заявление-Анкета '!E48="","",'Заявление-Анкета '!E48)</f>
        <v/>
      </c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AA17" s="77" t="s">
        <v>188</v>
      </c>
    </row>
    <row r="18" spans="1:27" ht="24" customHeight="1" x14ac:dyDescent="0.2">
      <c r="A18" s="270"/>
      <c r="B18" s="277" t="s">
        <v>176</v>
      </c>
      <c r="C18" s="286" t="str">
        <f>IF('Заявление-Анкета '!B49="","",'Заявление-Анкета '!B49)</f>
        <v/>
      </c>
      <c r="D18" s="286" t="str">
        <f>IF('Заявление-Анкета '!C49="","",'Заявление-Анкета '!C49)</f>
        <v/>
      </c>
      <c r="E18" s="287" t="str">
        <f>IF('Заявление-Анкета '!E49="","",'Заявление-Анкета '!E49)</f>
        <v/>
      </c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AA18" s="77" t="s">
        <v>189</v>
      </c>
    </row>
    <row r="19" spans="1:27" ht="39.75" customHeight="1" x14ac:dyDescent="0.2">
      <c r="A19" s="270"/>
      <c r="B19" s="277" t="s">
        <v>103</v>
      </c>
      <c r="C19" s="288" t="str">
        <f>IF('Заявление-Анкета '!B93="","",CONCATENATE('Заявление-Анкета '!B93,", ",'Заявление-Анкета '!B125))</f>
        <v/>
      </c>
      <c r="D19" s="288" t="str">
        <f>IF('Заявление-Анкета '!C93="","",CONCATENATE('Заявление-Анкета '!C93,", ",'Заявление-Анкета '!C125))</f>
        <v/>
      </c>
      <c r="E19" s="281" t="str">
        <f>IF('Заявление-Анкета '!E93="","",CONCATENATE('Заявление-Анкета '!E93,", ",'Заявление-Анкета '!E125))</f>
        <v/>
      </c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</row>
    <row r="20" spans="1:27" ht="36" x14ac:dyDescent="0.2">
      <c r="A20" s="270"/>
      <c r="B20" s="277" t="s">
        <v>123</v>
      </c>
      <c r="C20" s="281" t="str">
        <f>IF('Заявление-Анкета '!B118="","",'Заявление-Анкета '!B118)</f>
        <v/>
      </c>
      <c r="D20" s="280" t="str">
        <f>IF('Заявление-Анкета '!C118="","",'Заявление-Анкета '!C118)</f>
        <v/>
      </c>
      <c r="E20" s="281" t="str">
        <f>IF('Заявление-Анкета '!E118="","",'Заявление-Анкета '!E118)</f>
        <v/>
      </c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AA20" s="78" t="s">
        <v>155</v>
      </c>
    </row>
    <row r="21" spans="1:27" ht="18" customHeight="1" thickBot="1" x14ac:dyDescent="0.25">
      <c r="A21" s="270"/>
      <c r="B21" s="289" t="s">
        <v>101</v>
      </c>
      <c r="C21" s="290" t="str">
        <f>IF('Заявление-Анкета '!B86="","",'Заявление-Анкета '!B86)</f>
        <v/>
      </c>
      <c r="D21" s="291" t="str">
        <f>IF('Заявление-Анкета '!C86="","",'Заявление-Анкета '!C86)</f>
        <v/>
      </c>
      <c r="E21" s="292" t="str">
        <f>IF('Заявление-Анкета '!E86="","",'Заявление-Анкета '!E85)</f>
        <v/>
      </c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AA21" s="78" t="s">
        <v>159</v>
      </c>
    </row>
    <row r="22" spans="1:27" ht="11.25" customHeight="1" thickBot="1" x14ac:dyDescent="0.25">
      <c r="A22" s="270"/>
      <c r="B22" s="293"/>
      <c r="C22" s="293"/>
      <c r="D22" s="293"/>
      <c r="E22" s="294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AA22" s="78" t="s">
        <v>158</v>
      </c>
    </row>
    <row r="23" spans="1:27" ht="24" customHeight="1" thickBot="1" x14ac:dyDescent="0.25">
      <c r="A23" s="270"/>
      <c r="B23" s="295" t="s">
        <v>196</v>
      </c>
      <c r="C23" s="296" t="s">
        <v>93</v>
      </c>
      <c r="D23" s="297" t="s">
        <v>193</v>
      </c>
      <c r="E23" s="297" t="s">
        <v>194</v>
      </c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</row>
    <row r="24" spans="1:27" ht="18" customHeight="1" x14ac:dyDescent="0.2">
      <c r="A24" s="270"/>
      <c r="B24" s="298" t="s">
        <v>192</v>
      </c>
      <c r="C24" s="299" t="str">
        <f>IF('Заявление-Анкета '!B253="","",'Заявление-Анкета '!B253)</f>
        <v/>
      </c>
      <c r="D24" s="300" t="str">
        <f>IF('Заявление-Анкета '!C253="","",'Заявление-Анкета '!C253)</f>
        <v/>
      </c>
      <c r="E24" s="301" t="str">
        <f>IF('Заявление-Анкета '!E253="","",'Заявление-Анкета '!E253)</f>
        <v/>
      </c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</row>
    <row r="25" spans="1:27" ht="18" customHeight="1" x14ac:dyDescent="0.2">
      <c r="A25" s="270"/>
      <c r="B25" s="302" t="s">
        <v>91</v>
      </c>
      <c r="C25" s="303" t="str">
        <f>IF('Заявление-Анкета '!B254="","",'Заявление-Анкета '!B254)</f>
        <v/>
      </c>
      <c r="D25" s="304" t="str">
        <f>IF('Заявление-Анкета '!C254="","",'Заявление-Анкета '!C254)</f>
        <v/>
      </c>
      <c r="E25" s="305" t="str">
        <f>IF('Заявление-Анкета '!E254="","",'Заявление-Анкета '!E254)</f>
        <v/>
      </c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</row>
    <row r="26" spans="1:27" ht="18" customHeight="1" x14ac:dyDescent="0.2">
      <c r="A26" s="270"/>
      <c r="B26" s="302" t="s">
        <v>205</v>
      </c>
      <c r="C26" s="303" t="str">
        <f>IF('Заявление-Анкета '!B255="","",'Заявление-Анкета '!B255)</f>
        <v/>
      </c>
      <c r="D26" s="304" t="str">
        <f>IF('Заявление-Анкета '!C255="","",'Заявление-Анкета '!C255)</f>
        <v/>
      </c>
      <c r="E26" s="305" t="str">
        <f>IF('Заявление-Анкета '!E255="","",'Заявление-Анкета '!E255)</f>
        <v/>
      </c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</row>
    <row r="27" spans="1:27" ht="18" customHeight="1" x14ac:dyDescent="0.2">
      <c r="A27" s="270"/>
      <c r="B27" s="302" t="s">
        <v>90</v>
      </c>
      <c r="C27" s="303" t="str">
        <f>IF('Заявление-Анкета '!B256="","",'Заявление-Анкета '!B256)</f>
        <v/>
      </c>
      <c r="D27" s="304" t="str">
        <f>IF('Заявление-Анкета '!C256="","",'Заявление-Анкета '!C256)</f>
        <v/>
      </c>
      <c r="E27" s="305" t="str">
        <f>IF('Заявление-Анкета '!E256="","",'Заявление-Анкета '!E256)</f>
        <v/>
      </c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</row>
    <row r="28" spans="1:27" ht="18" customHeight="1" thickBot="1" x14ac:dyDescent="0.25">
      <c r="A28" s="270"/>
      <c r="B28" s="302" t="s">
        <v>95</v>
      </c>
      <c r="C28" s="303" t="str">
        <f>IF('Заявление-Анкета '!B257="","",'Заявление-Анкета '!B257)</f>
        <v/>
      </c>
      <c r="D28" s="304" t="str">
        <f>IF('Заявление-Анкета '!C257="","",'Заявление-Анкета '!C257)</f>
        <v/>
      </c>
      <c r="E28" s="306" t="str">
        <f>IF('Заявление-Анкета '!E257="","",'Заявление-Анкета '!E257)</f>
        <v/>
      </c>
      <c r="F28" s="270"/>
      <c r="G28" s="319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</row>
    <row r="29" spans="1:27" ht="24" customHeight="1" thickBot="1" x14ac:dyDescent="0.25">
      <c r="A29" s="270"/>
      <c r="B29" s="674" t="s">
        <v>195</v>
      </c>
      <c r="C29" s="675"/>
      <c r="D29" s="676"/>
      <c r="E29" s="307">
        <f>SUM(C24:E28)</f>
        <v>0</v>
      </c>
      <c r="F29" s="270"/>
      <c r="G29" s="319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</row>
    <row r="30" spans="1:27" ht="10.7" customHeight="1" thickBot="1" x14ac:dyDescent="0.25">
      <c r="A30" s="270"/>
      <c r="B30" s="293"/>
      <c r="C30" s="293"/>
      <c r="D30" s="293"/>
      <c r="E30" s="293"/>
      <c r="F30" s="270"/>
      <c r="G30" s="319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</row>
    <row r="31" spans="1:27" ht="24" customHeight="1" thickBot="1" x14ac:dyDescent="0.25">
      <c r="A31" s="270"/>
      <c r="B31" s="295" t="s">
        <v>197</v>
      </c>
      <c r="C31" s="296" t="s">
        <v>93</v>
      </c>
      <c r="D31" s="297" t="s">
        <v>193</v>
      </c>
      <c r="E31" s="297" t="s">
        <v>194</v>
      </c>
      <c r="F31" s="270"/>
      <c r="G31" s="319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</row>
    <row r="32" spans="1:27" ht="24" customHeight="1" x14ac:dyDescent="0.2">
      <c r="A32" s="270"/>
      <c r="B32" s="298" t="s">
        <v>204</v>
      </c>
      <c r="C32" s="299" t="str">
        <f>IF('Заявление-Анкета '!B259="","",'Заявление-Анкета '!B259)</f>
        <v/>
      </c>
      <c r="D32" s="300" t="str">
        <f>IF('Заявление-Анкета '!C259="","",'Заявление-Анкета '!C259)</f>
        <v/>
      </c>
      <c r="E32" s="301" t="str">
        <f>IF('Заявление-Анкета '!E259="","",'Заявление-Анкета '!E259)</f>
        <v/>
      </c>
      <c r="F32" s="270"/>
      <c r="G32" s="319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</row>
    <row r="33" spans="1:21" ht="18" customHeight="1" x14ac:dyDescent="0.2">
      <c r="A33" s="270"/>
      <c r="B33" s="302" t="s">
        <v>199</v>
      </c>
      <c r="C33" s="303" t="str">
        <f>IF('Заявление-Анкета '!B260="","",'Заявление-Анкета '!B260)</f>
        <v/>
      </c>
      <c r="D33" s="304" t="str">
        <f>IF('Заявление-Анкета '!C260="","",'Заявление-Анкета '!C260)</f>
        <v/>
      </c>
      <c r="E33" s="305" t="str">
        <f>IF('Заявление-Анкета '!E260="","",'Заявление-Анкета '!E260)</f>
        <v/>
      </c>
      <c r="F33" s="270"/>
      <c r="G33" s="319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</row>
    <row r="34" spans="1:21" ht="18" customHeight="1" x14ac:dyDescent="0.2">
      <c r="A34" s="270"/>
      <c r="B34" s="302" t="s">
        <v>200</v>
      </c>
      <c r="C34" s="303" t="str">
        <f>IF('Заявление-Анкета '!B261="","",'Заявление-Анкета '!B261)</f>
        <v/>
      </c>
      <c r="D34" s="304" t="str">
        <f>IF('Заявление-Анкета '!C261="","",'Заявление-Анкета '!C261)</f>
        <v/>
      </c>
      <c r="E34" s="305" t="str">
        <f>IF('Заявление-Анкета '!E261="","",'Заявление-Анкета '!E261)</f>
        <v/>
      </c>
      <c r="F34" s="270"/>
      <c r="G34" s="319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</row>
    <row r="35" spans="1:21" ht="18" customHeight="1" thickBot="1" x14ac:dyDescent="0.25">
      <c r="A35" s="270"/>
      <c r="B35" s="302" t="s">
        <v>201</v>
      </c>
      <c r="C35" s="303" t="str">
        <f>IF('Заявление-Анкета '!B262="","",'Заявление-Анкета '!B262)</f>
        <v/>
      </c>
      <c r="D35" s="304" t="str">
        <f>IF('Заявление-Анкета '!C262="","",'Заявление-Анкета '!C262)</f>
        <v/>
      </c>
      <c r="E35" s="306" t="str">
        <f>IF('Заявление-Анкета '!E262="","",'Заявление-Анкета '!E262)</f>
        <v/>
      </c>
      <c r="F35" s="270"/>
      <c r="G35" s="319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</row>
    <row r="36" spans="1:21" ht="24" customHeight="1" thickBot="1" x14ac:dyDescent="0.25">
      <c r="A36" s="270"/>
      <c r="B36" s="674" t="s">
        <v>198</v>
      </c>
      <c r="C36" s="675"/>
      <c r="D36" s="676"/>
      <c r="E36" s="307">
        <f>SUM(C32:E34)</f>
        <v>0</v>
      </c>
      <c r="F36" s="270"/>
      <c r="G36" s="319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</row>
    <row r="37" spans="1:21" ht="9.75" customHeight="1" thickBot="1" x14ac:dyDescent="0.25">
      <c r="A37" s="270"/>
      <c r="B37" s="293"/>
      <c r="C37" s="293"/>
      <c r="D37" s="293"/>
      <c r="E37" s="293"/>
      <c r="F37" s="270"/>
      <c r="G37" s="319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</row>
    <row r="38" spans="1:21" ht="24" customHeight="1" thickBot="1" x14ac:dyDescent="0.3">
      <c r="A38" s="270"/>
      <c r="B38" s="677" t="s">
        <v>202</v>
      </c>
      <c r="C38" s="678"/>
      <c r="D38" s="678"/>
      <c r="E38" s="679"/>
      <c r="F38" s="270"/>
      <c r="G38" s="319"/>
      <c r="H38" s="270"/>
      <c r="I38" s="320"/>
      <c r="J38" s="320"/>
      <c r="K38" s="320"/>
      <c r="L38" s="320"/>
      <c r="M38" s="270"/>
      <c r="N38" s="270"/>
      <c r="O38" s="270"/>
      <c r="P38" s="270"/>
      <c r="Q38" s="270"/>
      <c r="R38" s="270"/>
      <c r="S38" s="270"/>
      <c r="T38" s="270"/>
      <c r="U38" s="270"/>
    </row>
    <row r="39" spans="1:21" ht="24" customHeight="1" thickBot="1" x14ac:dyDescent="0.25">
      <c r="A39" s="270"/>
      <c r="B39" s="308" t="s">
        <v>83</v>
      </c>
      <c r="C39" s="680" t="s">
        <v>84</v>
      </c>
      <c r="D39" s="681"/>
      <c r="E39" s="308" t="s">
        <v>203</v>
      </c>
      <c r="F39" s="270"/>
      <c r="G39" s="319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</row>
    <row r="40" spans="1:21" ht="28.5" customHeight="1" x14ac:dyDescent="0.2">
      <c r="A40" s="270"/>
      <c r="B40" s="309"/>
      <c r="C40" s="682"/>
      <c r="D40" s="683"/>
      <c r="E40" s="310"/>
      <c r="F40" s="270"/>
      <c r="G40" s="319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</row>
    <row r="41" spans="1:21" ht="18" customHeight="1" x14ac:dyDescent="0.2">
      <c r="A41" s="270"/>
      <c r="B41" s="311"/>
      <c r="C41" s="670"/>
      <c r="D41" s="671"/>
      <c r="E41" s="312"/>
      <c r="F41" s="270"/>
      <c r="G41" s="319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</row>
    <row r="42" spans="1:21" ht="18" customHeight="1" thickBot="1" x14ac:dyDescent="0.25">
      <c r="A42" s="270"/>
      <c r="B42" s="313"/>
      <c r="C42" s="672"/>
      <c r="D42" s="673"/>
      <c r="E42" s="314"/>
      <c r="F42" s="270"/>
      <c r="G42" s="319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</row>
    <row r="43" spans="1:21" x14ac:dyDescent="0.2">
      <c r="A43" s="270"/>
      <c r="B43" s="293"/>
      <c r="C43" s="293"/>
      <c r="D43" s="293"/>
      <c r="E43" s="293"/>
      <c r="F43" s="270"/>
      <c r="G43" s="319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</row>
    <row r="44" spans="1:21" ht="22.5" customHeight="1" x14ac:dyDescent="0.2">
      <c r="A44" s="270"/>
      <c r="B44" s="335"/>
      <c r="C44" s="336"/>
      <c r="D44" s="270"/>
      <c r="E44" s="270"/>
    </row>
    <row r="45" spans="1:21" ht="22.5" customHeight="1" x14ac:dyDescent="0.2">
      <c r="B45" s="333"/>
      <c r="C45" s="334"/>
    </row>
  </sheetData>
  <sheetProtection password="CF7A" sheet="1" formatCells="0"/>
  <mergeCells count="8">
    <mergeCell ref="B1:E1"/>
    <mergeCell ref="C41:D41"/>
    <mergeCell ref="C42:D42"/>
    <mergeCell ref="B29:D29"/>
    <mergeCell ref="B38:E38"/>
    <mergeCell ref="B36:D36"/>
    <mergeCell ref="C39:D39"/>
    <mergeCell ref="C40:D40"/>
  </mergeCells>
  <phoneticPr fontId="8" type="noConversion"/>
  <dataValidations count="1">
    <dataValidation type="list" allowBlank="1" showInputMessage="1" showErrorMessage="1" sqref="B40:B42">
      <formula1>$AA$20:$AA$22</formula1>
    </dataValidation>
  </dataValidations>
  <pageMargins left="0.35433070866141736" right="0.35433070866141736" top="0.39370078740157483" bottom="0.39370078740157483" header="0.15748031496062992" footer="0.15748031496062992"/>
  <pageSetup paperSize="9" scale="60" orientation="portrait" r:id="rId1"/>
  <headerFooter alignWithMargins="0"/>
  <ignoredErrors>
    <ignoredError sqref="I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zoomScale="106" zoomScaleNormal="106" workbookViewId="0">
      <selection activeCell="C7" sqref="C7:E7"/>
    </sheetView>
  </sheetViews>
  <sheetFormatPr defaultRowHeight="12" zeroHeight="1" x14ac:dyDescent="0.2"/>
  <cols>
    <col min="1" max="1" width="4.140625" style="72" customWidth="1"/>
    <col min="2" max="2" width="36.5703125" style="72" customWidth="1"/>
    <col min="3" max="3" width="31.42578125" style="72" customWidth="1"/>
    <col min="4" max="4" width="42.42578125" style="72" customWidth="1"/>
    <col min="5" max="5" width="15.42578125" style="72" customWidth="1"/>
    <col min="6" max="20" width="9.140625" style="72"/>
    <col min="21" max="21" width="9.140625" style="81"/>
    <col min="22" max="26" width="9.140625" style="72"/>
    <col min="27" max="27" width="12.42578125" style="72" customWidth="1"/>
    <col min="28" max="16384" width="9.140625" style="72"/>
  </cols>
  <sheetData>
    <row r="1" spans="1:27" ht="13.5" thickBot="1" x14ac:dyDescent="0.25">
      <c r="D1" s="716"/>
      <c r="E1" s="717"/>
    </row>
    <row r="2" spans="1:27" ht="19.5" thickBot="1" x14ac:dyDescent="0.25">
      <c r="A2" s="718" t="s">
        <v>206</v>
      </c>
      <c r="B2" s="719"/>
      <c r="C2" s="719"/>
      <c r="D2" s="719"/>
      <c r="E2" s="720"/>
      <c r="AA2" s="177" t="s">
        <v>208</v>
      </c>
    </row>
    <row r="3" spans="1:27" ht="18" customHeight="1" thickBot="1" x14ac:dyDescent="0.25">
      <c r="A3" s="686" t="s">
        <v>634</v>
      </c>
      <c r="B3" s="721" t="s">
        <v>105</v>
      </c>
      <c r="C3" s="722"/>
      <c r="D3" s="722"/>
      <c r="E3" s="723"/>
      <c r="AA3" s="177" t="s">
        <v>648</v>
      </c>
    </row>
    <row r="4" spans="1:27" ht="14.25" customHeight="1" x14ac:dyDescent="0.2">
      <c r="A4" s="727"/>
      <c r="B4" s="426" t="s">
        <v>86</v>
      </c>
      <c r="C4" s="689" t="str">
        <f>IF('Заявление-Анкета '!B13="","",'Заявление-Анкета '!B13)</f>
        <v/>
      </c>
      <c r="D4" s="690"/>
      <c r="E4" s="691"/>
      <c r="AA4" s="177" t="s">
        <v>750</v>
      </c>
    </row>
    <row r="5" spans="1:27" ht="14.25" customHeight="1" x14ac:dyDescent="0.2">
      <c r="A5" s="727"/>
      <c r="B5" s="427" t="s">
        <v>96</v>
      </c>
      <c r="C5" s="697" t="str">
        <f>IF('Заявление-Анкета '!B15="","",'Заявление-Анкета '!B15)</f>
        <v/>
      </c>
      <c r="D5" s="698"/>
      <c r="E5" s="699"/>
      <c r="AA5" s="589"/>
    </row>
    <row r="6" spans="1:27" ht="14.25" customHeight="1" x14ac:dyDescent="0.2">
      <c r="A6" s="727"/>
      <c r="B6" s="427" t="s">
        <v>118</v>
      </c>
      <c r="C6" s="724" t="str">
        <f>IF('Заявление-Анкета '!B14="","",'Заявление-Анкета '!B14)</f>
        <v/>
      </c>
      <c r="D6" s="725"/>
      <c r="E6" s="726"/>
    </row>
    <row r="7" spans="1:27" ht="14.25" customHeight="1" x14ac:dyDescent="0.2">
      <c r="A7" s="727"/>
      <c r="B7" s="428" t="s">
        <v>119</v>
      </c>
      <c r="C7" s="709" t="s">
        <v>814</v>
      </c>
      <c r="D7" s="710"/>
      <c r="E7" s="711"/>
    </row>
    <row r="8" spans="1:27" ht="14.25" customHeight="1" x14ac:dyDescent="0.2">
      <c r="A8" s="727"/>
      <c r="B8" s="427" t="s">
        <v>209</v>
      </c>
      <c r="C8" s="703" t="s">
        <v>210</v>
      </c>
      <c r="D8" s="704"/>
      <c r="E8" s="705"/>
      <c r="U8" s="177" t="s">
        <v>767</v>
      </c>
    </row>
    <row r="9" spans="1:27" ht="12.75" thickBot="1" x14ac:dyDescent="0.25">
      <c r="A9" s="728"/>
      <c r="B9" s="700" t="s">
        <v>766</v>
      </c>
      <c r="C9" s="701"/>
      <c r="D9" s="701"/>
      <c r="E9" s="702"/>
      <c r="U9" s="177" t="s">
        <v>768</v>
      </c>
    </row>
    <row r="10" spans="1:27" ht="18" customHeight="1" x14ac:dyDescent="0.2">
      <c r="A10" s="686" t="s">
        <v>635</v>
      </c>
      <c r="B10" s="692" t="s">
        <v>85</v>
      </c>
      <c r="C10" s="693"/>
      <c r="D10" s="693"/>
      <c r="E10" s="694"/>
    </row>
    <row r="11" spans="1:27" ht="15" customHeight="1" x14ac:dyDescent="0.2">
      <c r="A11" s="687"/>
      <c r="B11" s="429" t="s">
        <v>106</v>
      </c>
      <c r="C11" s="684" t="str">
        <f>'Общая информация'!C3</f>
        <v xml:space="preserve">  </v>
      </c>
      <c r="D11" s="685"/>
      <c r="E11" s="430"/>
    </row>
    <row r="12" spans="1:27" x14ac:dyDescent="0.2">
      <c r="A12" s="687"/>
      <c r="B12" s="429" t="s">
        <v>97</v>
      </c>
      <c r="C12" s="712" t="str">
        <f>'Общая информация'!C4</f>
        <v/>
      </c>
      <c r="D12" s="713"/>
      <c r="E12" s="430"/>
    </row>
    <row r="13" spans="1:27" x14ac:dyDescent="0.2">
      <c r="A13" s="687"/>
      <c r="B13" s="431" t="s">
        <v>171</v>
      </c>
      <c r="C13" s="684" t="str">
        <f>'Общая информация'!C10</f>
        <v xml:space="preserve">        </v>
      </c>
      <c r="D13" s="685"/>
      <c r="E13" s="430"/>
    </row>
    <row r="14" spans="1:27" x14ac:dyDescent="0.2">
      <c r="A14" s="687"/>
      <c r="B14" s="431" t="s">
        <v>172</v>
      </c>
      <c r="C14" s="684" t="str">
        <f>'Общая информация'!C11</f>
        <v xml:space="preserve">        </v>
      </c>
      <c r="D14" s="685"/>
      <c r="E14" s="430"/>
    </row>
    <row r="15" spans="1:27" x14ac:dyDescent="0.2">
      <c r="A15" s="687"/>
      <c r="B15" s="429" t="s">
        <v>98</v>
      </c>
      <c r="C15" s="684" t="str">
        <f>'Общая информация'!C12</f>
        <v/>
      </c>
      <c r="D15" s="685"/>
      <c r="E15" s="430"/>
    </row>
    <row r="16" spans="1:27" x14ac:dyDescent="0.2">
      <c r="A16" s="687"/>
      <c r="B16" s="429" t="s">
        <v>99</v>
      </c>
      <c r="C16" s="684" t="str">
        <f>'Общая информация'!C13</f>
        <v/>
      </c>
      <c r="D16" s="685"/>
      <c r="E16" s="430"/>
    </row>
    <row r="17" spans="1:5" x14ac:dyDescent="0.2">
      <c r="A17" s="687"/>
      <c r="B17" s="429" t="s">
        <v>102</v>
      </c>
      <c r="C17" s="695" t="str">
        <f>'Общая информация'!C6</f>
        <v/>
      </c>
      <c r="D17" s="696"/>
      <c r="E17" s="430"/>
    </row>
    <row r="18" spans="1:5" x14ac:dyDescent="0.2">
      <c r="A18" s="687"/>
      <c r="B18" s="706" t="s">
        <v>100</v>
      </c>
      <c r="C18" s="707"/>
      <c r="D18" s="707"/>
      <c r="E18" s="708"/>
    </row>
    <row r="19" spans="1:5" ht="13.5" customHeight="1" x14ac:dyDescent="0.2">
      <c r="A19" s="687"/>
      <c r="B19" s="432" t="s">
        <v>207</v>
      </c>
      <c r="C19" s="155" t="str">
        <f>'Общая информация'!C8</f>
        <v/>
      </c>
      <c r="D19" s="156" t="str">
        <f>'Общая информация'!C9</f>
        <v/>
      </c>
      <c r="E19" s="433"/>
    </row>
    <row r="20" spans="1:5" ht="24" x14ac:dyDescent="0.2">
      <c r="A20" s="687"/>
      <c r="B20" s="434" t="s">
        <v>107</v>
      </c>
      <c r="C20" s="684" t="s">
        <v>211</v>
      </c>
      <c r="D20" s="685"/>
      <c r="E20" s="430"/>
    </row>
    <row r="21" spans="1:5" ht="24" x14ac:dyDescent="0.2">
      <c r="A21" s="687"/>
      <c r="B21" s="434" t="s">
        <v>108</v>
      </c>
      <c r="C21" s="684" t="s">
        <v>109</v>
      </c>
      <c r="D21" s="685"/>
      <c r="E21" s="430"/>
    </row>
    <row r="22" spans="1:5" x14ac:dyDescent="0.2">
      <c r="A22" s="687"/>
      <c r="B22" s="434" t="s">
        <v>103</v>
      </c>
      <c r="C22" s="684" t="str">
        <f>'Общая информация'!C19</f>
        <v/>
      </c>
      <c r="D22" s="685"/>
      <c r="E22" s="430"/>
    </row>
    <row r="23" spans="1:5" x14ac:dyDescent="0.2">
      <c r="A23" s="687"/>
      <c r="B23" s="434" t="s">
        <v>101</v>
      </c>
      <c r="C23" s="684" t="str">
        <f>'Общая информация'!C21</f>
        <v/>
      </c>
      <c r="D23" s="685"/>
      <c r="E23" s="430"/>
    </row>
    <row r="24" spans="1:5" ht="12.75" thickBot="1" x14ac:dyDescent="0.25">
      <c r="A24" s="688"/>
      <c r="B24" s="435" t="s">
        <v>135</v>
      </c>
      <c r="C24" s="714">
        <f>SUM('Общая информация'!C24:C28)</f>
        <v>0</v>
      </c>
      <c r="D24" s="715"/>
      <c r="E24" s="436"/>
    </row>
    <row r="25" spans="1:5" ht="15.75" customHeight="1" x14ac:dyDescent="0.2">
      <c r="A25" s="686" t="s">
        <v>214</v>
      </c>
      <c r="B25" s="692" t="s">
        <v>212</v>
      </c>
      <c r="C25" s="693"/>
      <c r="D25" s="693"/>
      <c r="E25" s="694"/>
    </row>
    <row r="26" spans="1:5" ht="15.75" customHeight="1" x14ac:dyDescent="0.2">
      <c r="A26" s="687"/>
      <c r="B26" s="434" t="s">
        <v>150</v>
      </c>
      <c r="C26" s="684" t="str">
        <f>'Общая информация'!D3</f>
        <v xml:space="preserve">  </v>
      </c>
      <c r="D26" s="685"/>
      <c r="E26" s="430"/>
    </row>
    <row r="27" spans="1:5" ht="15.75" customHeight="1" x14ac:dyDescent="0.2">
      <c r="A27" s="687"/>
      <c r="B27" s="434" t="s">
        <v>103</v>
      </c>
      <c r="C27" s="684" t="str">
        <f>'Общая информация'!D19</f>
        <v/>
      </c>
      <c r="D27" s="685"/>
      <c r="E27" s="430"/>
    </row>
    <row r="28" spans="1:5" ht="15.75" customHeight="1" x14ac:dyDescent="0.2">
      <c r="A28" s="687"/>
      <c r="B28" s="437" t="s">
        <v>213</v>
      </c>
      <c r="C28" s="748">
        <f>SUM('Общая информация'!D24:D28)</f>
        <v>0</v>
      </c>
      <c r="D28" s="749"/>
      <c r="E28" s="430"/>
    </row>
    <row r="29" spans="1:5" ht="26.25" customHeight="1" x14ac:dyDescent="0.2">
      <c r="A29" s="687"/>
      <c r="B29" s="434" t="s">
        <v>107</v>
      </c>
      <c r="C29" s="684" t="s">
        <v>211</v>
      </c>
      <c r="D29" s="685"/>
      <c r="E29" s="430"/>
    </row>
    <row r="30" spans="1:5" ht="26.25" customHeight="1" thickBot="1" x14ac:dyDescent="0.25">
      <c r="A30" s="688"/>
      <c r="B30" s="435" t="s">
        <v>108</v>
      </c>
      <c r="C30" s="762" t="s">
        <v>109</v>
      </c>
      <c r="D30" s="763"/>
      <c r="E30" s="436"/>
    </row>
    <row r="31" spans="1:5" ht="15.75" customHeight="1" x14ac:dyDescent="0.2">
      <c r="A31" s="687" t="s">
        <v>136</v>
      </c>
      <c r="B31" s="745" t="s">
        <v>215</v>
      </c>
      <c r="C31" s="746"/>
      <c r="D31" s="746"/>
      <c r="E31" s="747"/>
    </row>
    <row r="32" spans="1:5" ht="15.75" customHeight="1" x14ac:dyDescent="0.2">
      <c r="A32" s="687"/>
      <c r="B32" s="434" t="s">
        <v>150</v>
      </c>
      <c r="C32" s="684" t="str">
        <f>'Общая информация'!E3</f>
        <v xml:space="preserve">  </v>
      </c>
      <c r="D32" s="685"/>
      <c r="E32" s="430"/>
    </row>
    <row r="33" spans="1:21" ht="15.75" customHeight="1" x14ac:dyDescent="0.2">
      <c r="A33" s="687"/>
      <c r="B33" s="434" t="s">
        <v>103</v>
      </c>
      <c r="C33" s="684" t="str">
        <f>'Общая информация'!E19</f>
        <v/>
      </c>
      <c r="D33" s="685"/>
      <c r="E33" s="430"/>
    </row>
    <row r="34" spans="1:21" ht="15.75" customHeight="1" x14ac:dyDescent="0.2">
      <c r="A34" s="687"/>
      <c r="B34" s="437" t="s">
        <v>216</v>
      </c>
      <c r="C34" s="748">
        <f>SUM('Общая информация'!E24:E28)</f>
        <v>0</v>
      </c>
      <c r="D34" s="749"/>
      <c r="E34" s="430"/>
    </row>
    <row r="35" spans="1:21" ht="24" customHeight="1" x14ac:dyDescent="0.2">
      <c r="A35" s="687"/>
      <c r="B35" s="434" t="s">
        <v>107</v>
      </c>
      <c r="C35" s="684" t="s">
        <v>211</v>
      </c>
      <c r="D35" s="685"/>
      <c r="E35" s="430"/>
    </row>
    <row r="36" spans="1:21" ht="24" customHeight="1" thickBot="1" x14ac:dyDescent="0.25">
      <c r="A36" s="687"/>
      <c r="B36" s="438" t="s">
        <v>108</v>
      </c>
      <c r="C36" s="743" t="s">
        <v>109</v>
      </c>
      <c r="D36" s="744"/>
      <c r="E36" s="439"/>
    </row>
    <row r="37" spans="1:21" ht="26.25" customHeight="1" thickBot="1" x14ac:dyDescent="0.25">
      <c r="A37" s="440" t="s">
        <v>217</v>
      </c>
      <c r="B37" s="441" t="s">
        <v>769</v>
      </c>
      <c r="C37" s="756"/>
      <c r="D37" s="757"/>
      <c r="E37" s="758"/>
    </row>
    <row r="38" spans="1:21" ht="24" customHeight="1" thickBot="1" x14ac:dyDescent="0.25">
      <c r="A38" s="440" t="s">
        <v>218</v>
      </c>
      <c r="B38" s="442" t="s">
        <v>110</v>
      </c>
      <c r="C38" s="759"/>
      <c r="D38" s="760"/>
      <c r="E38" s="761"/>
    </row>
    <row r="39" spans="1:21" ht="23.25" customHeight="1" thickBot="1" x14ac:dyDescent="0.25">
      <c r="A39" s="443" t="s">
        <v>219</v>
      </c>
      <c r="B39" s="444" t="s">
        <v>111</v>
      </c>
      <c r="C39" s="753"/>
      <c r="D39" s="754"/>
      <c r="E39" s="755"/>
      <c r="F39" s="79"/>
    </row>
    <row r="40" spans="1:21" s="175" customFormat="1" ht="9" customHeight="1" x14ac:dyDescent="0.2">
      <c r="A40" s="174"/>
      <c r="B40" s="173"/>
      <c r="C40" s="172"/>
      <c r="D40" s="172"/>
      <c r="E40" s="171"/>
      <c r="F40" s="176" t="s">
        <v>162</v>
      </c>
      <c r="U40" s="177"/>
    </row>
    <row r="41" spans="1:21" ht="10.7" customHeight="1" x14ac:dyDescent="0.2">
      <c r="F41" s="176" t="s">
        <v>163</v>
      </c>
    </row>
    <row r="42" spans="1:21" ht="24" customHeight="1" x14ac:dyDescent="0.2">
      <c r="B42" s="80" t="s">
        <v>112</v>
      </c>
      <c r="C42" s="132" t="s">
        <v>317</v>
      </c>
      <c r="D42" s="154" t="s">
        <v>150</v>
      </c>
      <c r="F42" s="176" t="s">
        <v>770</v>
      </c>
    </row>
    <row r="43" spans="1:21" ht="6" customHeight="1" x14ac:dyDescent="0.2">
      <c r="C43" s="133"/>
      <c r="D43" s="133"/>
    </row>
    <row r="44" spans="1:21" ht="12.75" customHeight="1" x14ac:dyDescent="0.2">
      <c r="B44" s="764" t="s">
        <v>220</v>
      </c>
      <c r="C44" s="764"/>
      <c r="D44" s="764"/>
      <c r="E44" s="764"/>
    </row>
    <row r="45" spans="1:21" ht="12.75" thickBot="1" x14ac:dyDescent="0.25"/>
    <row r="46" spans="1:21" ht="12.75" thickBot="1" x14ac:dyDescent="0.25">
      <c r="B46" s="750" t="s">
        <v>113</v>
      </c>
      <c r="C46" s="751"/>
      <c r="D46" s="751"/>
      <c r="E46" s="752"/>
    </row>
    <row r="47" spans="1:21" x14ac:dyDescent="0.2">
      <c r="B47" s="73" t="s">
        <v>114</v>
      </c>
      <c r="C47" s="732"/>
      <c r="D47" s="733"/>
      <c r="E47" s="734"/>
    </row>
    <row r="48" spans="1:21" x14ac:dyDescent="0.2">
      <c r="B48" s="74" t="s">
        <v>115</v>
      </c>
      <c r="C48" s="729"/>
      <c r="D48" s="730"/>
      <c r="E48" s="731"/>
    </row>
    <row r="49" spans="2:21" x14ac:dyDescent="0.2">
      <c r="B49" s="74" t="s">
        <v>116</v>
      </c>
      <c r="C49" s="729"/>
      <c r="D49" s="730"/>
      <c r="E49" s="731"/>
    </row>
    <row r="50" spans="2:21" s="175" customFormat="1" x14ac:dyDescent="0.2">
      <c r="B50" s="179" t="s">
        <v>413</v>
      </c>
      <c r="C50" s="735"/>
      <c r="D50" s="730"/>
      <c r="E50" s="736"/>
      <c r="U50" s="177"/>
    </row>
    <row r="51" spans="2:21" ht="12.75" thickBot="1" x14ac:dyDescent="0.25">
      <c r="B51" s="75" t="s">
        <v>117</v>
      </c>
      <c r="C51" s="737"/>
      <c r="D51" s="738"/>
      <c r="E51" s="739"/>
    </row>
    <row r="52" spans="2:21" x14ac:dyDescent="0.2"/>
    <row r="53" spans="2:21" ht="12.75" customHeight="1" x14ac:dyDescent="0.2">
      <c r="B53" s="764" t="s">
        <v>221</v>
      </c>
      <c r="C53" s="764"/>
      <c r="D53" s="764"/>
      <c r="E53" s="764"/>
    </row>
    <row r="54" spans="2:21" ht="12.75" thickBot="1" x14ac:dyDescent="0.25"/>
    <row r="55" spans="2:21" ht="13.5" thickBot="1" x14ac:dyDescent="0.25">
      <c r="B55" s="740" t="s">
        <v>113</v>
      </c>
      <c r="C55" s="741"/>
      <c r="D55" s="741"/>
      <c r="E55" s="742"/>
    </row>
    <row r="56" spans="2:21" ht="12.75" x14ac:dyDescent="0.2">
      <c r="B56" s="82" t="s">
        <v>114</v>
      </c>
      <c r="C56" s="768"/>
      <c r="D56" s="769"/>
      <c r="E56" s="770"/>
    </row>
    <row r="57" spans="2:21" ht="12.75" x14ac:dyDescent="0.2">
      <c r="B57" s="83" t="s">
        <v>115</v>
      </c>
      <c r="C57" s="771"/>
      <c r="D57" s="772"/>
      <c r="E57" s="773"/>
    </row>
    <row r="58" spans="2:21" ht="12.75" x14ac:dyDescent="0.2">
      <c r="B58" s="83" t="s">
        <v>116</v>
      </c>
      <c r="C58" s="771"/>
      <c r="D58" s="772"/>
      <c r="E58" s="773"/>
    </row>
    <row r="59" spans="2:21" ht="13.5" thickBot="1" x14ac:dyDescent="0.25">
      <c r="B59" s="84" t="s">
        <v>117</v>
      </c>
      <c r="C59" s="765"/>
      <c r="D59" s="766"/>
      <c r="E59" s="767"/>
    </row>
    <row r="60" spans="2:21" x14ac:dyDescent="0.2"/>
    <row r="61" spans="2:21" x14ac:dyDescent="0.2">
      <c r="B61" s="764" t="s">
        <v>222</v>
      </c>
      <c r="C61" s="764"/>
      <c r="D61" s="764"/>
      <c r="E61" s="764"/>
    </row>
    <row r="62" spans="2:21" ht="12.75" thickBot="1" x14ac:dyDescent="0.25"/>
    <row r="63" spans="2:21" ht="13.5" thickBot="1" x14ac:dyDescent="0.25">
      <c r="B63" s="740" t="s">
        <v>113</v>
      </c>
      <c r="C63" s="741"/>
      <c r="D63" s="741"/>
      <c r="E63" s="742"/>
    </row>
    <row r="64" spans="2:21" ht="12.75" x14ac:dyDescent="0.2">
      <c r="B64" s="82" t="s">
        <v>114</v>
      </c>
      <c r="C64" s="768"/>
      <c r="D64" s="769"/>
      <c r="E64" s="770"/>
    </row>
    <row r="65" spans="2:5" ht="12.75" x14ac:dyDescent="0.2">
      <c r="B65" s="83" t="s">
        <v>115</v>
      </c>
      <c r="C65" s="771"/>
      <c r="D65" s="772"/>
      <c r="E65" s="773"/>
    </row>
    <row r="66" spans="2:5" ht="12.75" x14ac:dyDescent="0.2">
      <c r="B66" s="83" t="s">
        <v>116</v>
      </c>
      <c r="C66" s="771"/>
      <c r="D66" s="772"/>
      <c r="E66" s="773"/>
    </row>
    <row r="67" spans="2:5" ht="13.5" thickBot="1" x14ac:dyDescent="0.25">
      <c r="B67" s="84" t="s">
        <v>117</v>
      </c>
      <c r="C67" s="765"/>
      <c r="D67" s="766"/>
      <c r="E67" s="767"/>
    </row>
    <row r="68" spans="2:5" x14ac:dyDescent="0.2"/>
    <row r="69" spans="2:5" x14ac:dyDescent="0.2"/>
    <row r="70" spans="2:5" x14ac:dyDescent="0.2"/>
    <row r="71" spans="2:5" x14ac:dyDescent="0.2"/>
    <row r="72" spans="2:5" x14ac:dyDescent="0.2"/>
    <row r="73" spans="2:5" x14ac:dyDescent="0.2"/>
    <row r="74" spans="2:5" x14ac:dyDescent="0.2"/>
    <row r="75" spans="2:5" x14ac:dyDescent="0.2"/>
    <row r="76" spans="2:5" x14ac:dyDescent="0.2"/>
    <row r="77" spans="2:5" x14ac:dyDescent="0.2"/>
    <row r="78" spans="2:5" x14ac:dyDescent="0.2"/>
    <row r="79" spans="2:5" x14ac:dyDescent="0.2"/>
    <row r="80" spans="2:5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</sheetData>
  <mergeCells count="61">
    <mergeCell ref="C67:E67"/>
    <mergeCell ref="B53:E53"/>
    <mergeCell ref="B61:E61"/>
    <mergeCell ref="B63:E63"/>
    <mergeCell ref="C64:E64"/>
    <mergeCell ref="C66:E66"/>
    <mergeCell ref="C59:E59"/>
    <mergeCell ref="C57:E57"/>
    <mergeCell ref="C65:E65"/>
    <mergeCell ref="C58:E58"/>
    <mergeCell ref="C56:E56"/>
    <mergeCell ref="C33:D33"/>
    <mergeCell ref="C36:D36"/>
    <mergeCell ref="B31:E31"/>
    <mergeCell ref="C28:D28"/>
    <mergeCell ref="B46:E46"/>
    <mergeCell ref="C32:D32"/>
    <mergeCell ref="C34:D34"/>
    <mergeCell ref="C39:E39"/>
    <mergeCell ref="C37:E37"/>
    <mergeCell ref="C38:E38"/>
    <mergeCell ref="C30:D30"/>
    <mergeCell ref="B44:E44"/>
    <mergeCell ref="C48:E48"/>
    <mergeCell ref="C47:E47"/>
    <mergeCell ref="C50:E50"/>
    <mergeCell ref="C51:E51"/>
    <mergeCell ref="B55:E55"/>
    <mergeCell ref="C49:E49"/>
    <mergeCell ref="D1:E1"/>
    <mergeCell ref="A2:E2"/>
    <mergeCell ref="B10:E10"/>
    <mergeCell ref="C26:D26"/>
    <mergeCell ref="C23:D23"/>
    <mergeCell ref="B3:E3"/>
    <mergeCell ref="C6:E6"/>
    <mergeCell ref="C15:D15"/>
    <mergeCell ref="A3:A9"/>
    <mergeCell ref="C13:D13"/>
    <mergeCell ref="C20:D20"/>
    <mergeCell ref="C14:D14"/>
    <mergeCell ref="A25:A30"/>
    <mergeCell ref="C29:D29"/>
    <mergeCell ref="C27:D27"/>
    <mergeCell ref="C16:D16"/>
    <mergeCell ref="C22:D22"/>
    <mergeCell ref="A10:A24"/>
    <mergeCell ref="C35:D35"/>
    <mergeCell ref="C11:D11"/>
    <mergeCell ref="C4:E4"/>
    <mergeCell ref="B25:E25"/>
    <mergeCell ref="C17:D17"/>
    <mergeCell ref="C5:E5"/>
    <mergeCell ref="B9:E9"/>
    <mergeCell ref="C8:E8"/>
    <mergeCell ref="B18:E18"/>
    <mergeCell ref="C7:E7"/>
    <mergeCell ref="C12:D12"/>
    <mergeCell ref="C21:D21"/>
    <mergeCell ref="A31:A36"/>
    <mergeCell ref="C24:D24"/>
  </mergeCells>
  <phoneticPr fontId="8" type="noConversion"/>
  <dataValidations count="3">
    <dataValidation type="list" allowBlank="1" showInputMessage="1" showErrorMessage="1" sqref="C39:E39">
      <formula1>$F$40:$F$42</formula1>
    </dataValidation>
    <dataValidation type="list" allowBlank="1" showInputMessage="1" showErrorMessage="1" sqref="C7:E7">
      <formula1>"Новостройка, Коммерческая недвижимость,Новостройка - Регион,Новостройка - Апартаменты,Новостройка - Лови момент"</formula1>
    </dataValidation>
    <dataValidation type="list" allowBlank="1" showInputMessage="1" showErrorMessage="1" sqref="E11:E17 E19:E24 E26:E30 E32:E36">
      <formula1>$U$8:$U$9</formula1>
    </dataValidation>
  </dataValidations>
  <pageMargins left="0.35433070866141736" right="0.35433070866141736" top="0.39370078740157483" bottom="0.39370078740157483" header="0.15748031496062992" footer="0.1574803149606299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95"/>
  <sheetViews>
    <sheetView zoomScaleNormal="100" workbookViewId="0">
      <selection activeCell="C16" sqref="C16"/>
    </sheetView>
  </sheetViews>
  <sheetFormatPr defaultColWidth="0.28515625" defaultRowHeight="15.75" x14ac:dyDescent="0.2"/>
  <cols>
    <col min="1" max="1" width="46.28515625" style="85" customWidth="1"/>
    <col min="2" max="2" width="65.42578125" style="85" bestFit="1" customWidth="1"/>
    <col min="3" max="3" width="15.5703125" style="94" bestFit="1" customWidth="1"/>
    <col min="4" max="4" width="8.85546875" style="85" customWidth="1"/>
    <col min="5" max="6" width="9.140625" style="85" hidden="1" customWidth="1"/>
    <col min="7" max="7" width="32.85546875" style="110" hidden="1" customWidth="1"/>
    <col min="8" max="16" width="9.140625" style="85" hidden="1" customWidth="1"/>
    <col min="17" max="17" width="9.42578125" style="129" hidden="1" customWidth="1"/>
    <col min="18" max="240" width="9.140625" style="85" customWidth="1"/>
    <col min="241" max="16384" width="0.28515625" style="85"/>
  </cols>
  <sheetData>
    <row r="1" spans="1:19" ht="12.75" x14ac:dyDescent="0.2">
      <c r="B1" s="774"/>
      <c r="C1" s="775"/>
    </row>
    <row r="2" spans="1:19" ht="19.5" thickBot="1" x14ac:dyDescent="0.3">
      <c r="A2" s="776" t="s">
        <v>223</v>
      </c>
      <c r="B2" s="776"/>
      <c r="C2" s="776"/>
      <c r="G2" s="109" t="s">
        <v>299</v>
      </c>
      <c r="Q2" s="120"/>
    </row>
    <row r="3" spans="1:19" ht="17.25" customHeight="1" x14ac:dyDescent="0.25">
      <c r="A3" s="96" t="s">
        <v>125</v>
      </c>
      <c r="B3" s="779" t="str">
        <f>'Общая информация'!C3</f>
        <v xml:space="preserve">  </v>
      </c>
      <c r="C3" s="780"/>
      <c r="G3" s="109" t="s">
        <v>256</v>
      </c>
      <c r="Q3" s="120"/>
    </row>
    <row r="4" spans="1:19" ht="17.25" customHeight="1" x14ac:dyDescent="0.25">
      <c r="A4" s="97" t="s">
        <v>137</v>
      </c>
      <c r="B4" s="783">
        <f>SUM('Общая информация'!C24:C28)</f>
        <v>0</v>
      </c>
      <c r="C4" s="784"/>
      <c r="G4" s="109" t="s">
        <v>261</v>
      </c>
      <c r="Q4" s="121"/>
    </row>
    <row r="5" spans="1:19" ht="17.25" customHeight="1" x14ac:dyDescent="0.25">
      <c r="A5" s="97" t="s">
        <v>225</v>
      </c>
      <c r="B5" s="785" t="str">
        <f>'Общая информация'!C16</f>
        <v/>
      </c>
      <c r="C5" s="786"/>
      <c r="G5" s="109" t="s">
        <v>262</v>
      </c>
      <c r="Q5" s="120"/>
    </row>
    <row r="6" spans="1:19" ht="17.25" customHeight="1" thickBot="1" x14ac:dyDescent="0.3">
      <c r="A6" s="98" t="s">
        <v>126</v>
      </c>
      <c r="B6" s="781"/>
      <c r="C6" s="782"/>
      <c r="G6" s="109" t="s">
        <v>263</v>
      </c>
      <c r="Q6" s="120"/>
    </row>
    <row r="7" spans="1:19" ht="17.25" customHeight="1" x14ac:dyDescent="0.25">
      <c r="A7" s="99" t="s">
        <v>224</v>
      </c>
      <c r="B7" s="779" t="str">
        <f>'Общая информация'!D3</f>
        <v xml:space="preserve">  </v>
      </c>
      <c r="C7" s="780"/>
      <c r="G7" s="109" t="s">
        <v>264</v>
      </c>
      <c r="Q7" s="120"/>
    </row>
    <row r="8" spans="1:19" ht="17.25" customHeight="1" x14ac:dyDescent="0.25">
      <c r="A8" s="97" t="s">
        <v>137</v>
      </c>
      <c r="B8" s="783">
        <f>SUM('Общая информация'!D24:D28)</f>
        <v>0</v>
      </c>
      <c r="C8" s="784"/>
      <c r="G8" s="109" t="s">
        <v>265</v>
      </c>
      <c r="Q8" s="121"/>
    </row>
    <row r="9" spans="1:19" ht="17.25" customHeight="1" x14ac:dyDescent="0.25">
      <c r="A9" s="97" t="s">
        <v>225</v>
      </c>
      <c r="B9" s="785" t="str">
        <f>'Общая информация'!D16</f>
        <v/>
      </c>
      <c r="C9" s="786"/>
      <c r="G9" s="109" t="s">
        <v>128</v>
      </c>
      <c r="Q9" s="121"/>
    </row>
    <row r="10" spans="1:19" ht="17.25" customHeight="1" thickBot="1" x14ac:dyDescent="0.3">
      <c r="A10" s="100" t="s">
        <v>126</v>
      </c>
      <c r="B10" s="795"/>
      <c r="C10" s="796"/>
      <c r="G10" s="109" t="s">
        <v>266</v>
      </c>
      <c r="Q10" s="121"/>
    </row>
    <row r="11" spans="1:19" ht="17.25" customHeight="1" x14ac:dyDescent="0.25">
      <c r="A11" s="101" t="s">
        <v>226</v>
      </c>
      <c r="B11" s="791" t="str">
        <f>'Общая информация'!E3</f>
        <v xml:space="preserve">  </v>
      </c>
      <c r="C11" s="792"/>
      <c r="G11" s="109" t="s">
        <v>267</v>
      </c>
      <c r="Q11" s="121"/>
    </row>
    <row r="12" spans="1:19" ht="17.25" customHeight="1" x14ac:dyDescent="0.25">
      <c r="A12" s="97" t="s">
        <v>137</v>
      </c>
      <c r="B12" s="789">
        <f>SUM('Общая информация'!E24:E28)</f>
        <v>0</v>
      </c>
      <c r="C12" s="790"/>
      <c r="G12" s="109" t="s">
        <v>297</v>
      </c>
      <c r="Q12" s="121"/>
    </row>
    <row r="13" spans="1:19" ht="17.25" customHeight="1" x14ac:dyDescent="0.25">
      <c r="A13" s="97" t="s">
        <v>225</v>
      </c>
      <c r="B13" s="787" t="str">
        <f>'Общая информация'!E16</f>
        <v/>
      </c>
      <c r="C13" s="788"/>
      <c r="G13" s="109" t="s">
        <v>313</v>
      </c>
      <c r="Q13" s="121"/>
    </row>
    <row r="14" spans="1:19" ht="17.25" customHeight="1" thickBot="1" x14ac:dyDescent="0.3">
      <c r="A14" s="102" t="s">
        <v>126</v>
      </c>
      <c r="B14" s="795"/>
      <c r="C14" s="796"/>
      <c r="G14" s="109" t="s">
        <v>298</v>
      </c>
      <c r="Q14" s="121"/>
    </row>
    <row r="15" spans="1:19" ht="17.25" customHeight="1" thickBot="1" x14ac:dyDescent="0.3">
      <c r="A15" s="95"/>
      <c r="B15" s="103"/>
      <c r="C15" s="103"/>
      <c r="G15" s="109" t="s">
        <v>268</v>
      </c>
      <c r="Q15" s="122"/>
      <c r="R15" s="549"/>
    </row>
    <row r="16" spans="1:19" ht="17.25" customHeight="1" thickBot="1" x14ac:dyDescent="0.3">
      <c r="A16" s="793" t="s">
        <v>227</v>
      </c>
      <c r="B16" s="794"/>
      <c r="C16" s="130" t="e">
        <f>'Проверка УЭБ'!C4:E4+'Проверка УЭБ'!C5:E5</f>
        <v>#VALUE!</v>
      </c>
      <c r="D16" s="87"/>
      <c r="E16" s="87"/>
      <c r="F16" s="87"/>
      <c r="G16" s="109" t="s">
        <v>269</v>
      </c>
      <c r="H16" s="87"/>
      <c r="I16" s="87"/>
      <c r="J16" s="87"/>
      <c r="K16" s="87"/>
      <c r="L16" s="87"/>
      <c r="M16" s="87"/>
      <c r="N16" s="87"/>
      <c r="O16" s="87"/>
      <c r="P16" s="87"/>
      <c r="Q16" s="123"/>
      <c r="R16" s="87"/>
      <c r="S16" s="87"/>
    </row>
    <row r="17" spans="1:19" ht="17.25" customHeight="1" thickBot="1" x14ac:dyDescent="0.25">
      <c r="A17" s="131" t="s">
        <v>228</v>
      </c>
      <c r="B17" s="804" t="str">
        <f>IF('Заявление-Анкета '!B10="","",'Заявление-Анкета '!B10)</f>
        <v/>
      </c>
      <c r="C17" s="805"/>
      <c r="D17" s="87"/>
      <c r="E17" s="87"/>
      <c r="F17" s="87"/>
      <c r="G17" s="109" t="s">
        <v>242</v>
      </c>
      <c r="H17" s="87"/>
      <c r="I17" s="87"/>
      <c r="J17" s="87"/>
      <c r="K17" s="87"/>
      <c r="L17" s="87"/>
      <c r="M17" s="87"/>
      <c r="N17" s="87"/>
      <c r="O17" s="87"/>
      <c r="P17" s="87"/>
      <c r="Q17" s="124"/>
      <c r="R17" s="87"/>
      <c r="S17" s="87"/>
    </row>
    <row r="18" spans="1:19" ht="17.25" customHeight="1" thickBot="1" x14ac:dyDescent="0.25">
      <c r="A18" s="104"/>
      <c r="B18" s="104"/>
      <c r="C18" s="105"/>
      <c r="D18" s="87"/>
      <c r="E18" s="87"/>
      <c r="F18" s="87"/>
      <c r="G18" s="109" t="s">
        <v>270</v>
      </c>
      <c r="H18" s="87"/>
      <c r="I18" s="87"/>
      <c r="J18" s="87"/>
      <c r="K18" s="87"/>
      <c r="L18" s="87"/>
      <c r="M18" s="87"/>
      <c r="N18" s="87"/>
      <c r="O18" s="87"/>
      <c r="P18" s="87"/>
      <c r="Q18" s="124"/>
      <c r="R18" s="87"/>
      <c r="S18" s="87"/>
    </row>
    <row r="19" spans="1:19" ht="17.25" customHeight="1" thickBot="1" x14ac:dyDescent="0.25">
      <c r="A19" s="799" t="s">
        <v>11</v>
      </c>
      <c r="B19" s="800"/>
      <c r="C19" s="801"/>
      <c r="D19" s="87"/>
      <c r="E19" s="87"/>
      <c r="F19" s="87"/>
      <c r="G19" s="109" t="s">
        <v>130</v>
      </c>
      <c r="H19" s="87"/>
      <c r="I19" s="87"/>
      <c r="J19" s="87"/>
      <c r="K19" s="87"/>
      <c r="L19" s="87"/>
      <c r="M19" s="87"/>
      <c r="N19" s="87"/>
      <c r="O19" s="87"/>
      <c r="P19" s="87"/>
      <c r="Q19" s="124"/>
      <c r="R19" s="87"/>
      <c r="S19" s="87"/>
    </row>
    <row r="20" spans="1:19" s="86" customFormat="1" ht="17.25" customHeight="1" thickBot="1" x14ac:dyDescent="0.25">
      <c r="A20" s="797" t="s">
        <v>234</v>
      </c>
      <c r="B20" s="798"/>
      <c r="C20" s="547" t="s">
        <v>751</v>
      </c>
      <c r="D20" s="88"/>
      <c r="E20" s="88"/>
      <c r="F20" s="88"/>
      <c r="G20" s="109" t="s">
        <v>271</v>
      </c>
      <c r="H20" s="88"/>
      <c r="I20" s="88"/>
      <c r="J20" s="88"/>
      <c r="K20" s="88"/>
      <c r="L20" s="88"/>
      <c r="M20" s="88"/>
      <c r="N20" s="88"/>
      <c r="O20" s="88"/>
      <c r="P20" s="88"/>
      <c r="Q20" s="125"/>
      <c r="R20" s="88"/>
      <c r="S20" s="88"/>
    </row>
    <row r="21" spans="1:19" ht="17.25" customHeight="1" thickBot="1" x14ac:dyDescent="0.25">
      <c r="A21" s="777" t="s">
        <v>68</v>
      </c>
      <c r="B21" s="778"/>
      <c r="C21" s="107" t="str">
        <f>'Проверка УЭБ'!C5:E5</f>
        <v/>
      </c>
      <c r="D21" s="87"/>
      <c r="E21" s="87"/>
      <c r="F21" s="87"/>
      <c r="G21" s="109" t="s">
        <v>244</v>
      </c>
      <c r="H21" s="87"/>
      <c r="I21" s="87"/>
      <c r="J21" s="87"/>
      <c r="K21" s="87"/>
      <c r="L21" s="87"/>
      <c r="M21" s="87"/>
      <c r="N21" s="87"/>
      <c r="O21" s="87"/>
      <c r="P21" s="87"/>
      <c r="Q21" s="124"/>
      <c r="R21" s="87"/>
      <c r="S21" s="87"/>
    </row>
    <row r="22" spans="1:19" ht="17.25" customHeight="1" thickBot="1" x14ac:dyDescent="0.25">
      <c r="A22" s="777" t="s">
        <v>8</v>
      </c>
      <c r="B22" s="778"/>
      <c r="C22" s="108" t="str">
        <f>'Проверка УЭБ'!C4:E4</f>
        <v/>
      </c>
      <c r="D22" s="87"/>
      <c r="E22" s="87"/>
      <c r="F22" s="87"/>
      <c r="G22" s="109" t="s">
        <v>272</v>
      </c>
      <c r="H22" s="87"/>
      <c r="I22" s="87"/>
      <c r="J22" s="87"/>
      <c r="K22" s="87"/>
      <c r="L22" s="87"/>
      <c r="M22" s="87"/>
      <c r="N22" s="87"/>
      <c r="O22" s="87"/>
      <c r="P22" s="87"/>
      <c r="Q22" s="124"/>
      <c r="R22" s="87"/>
      <c r="S22" s="87"/>
    </row>
    <row r="23" spans="1:19" ht="17.25" customHeight="1" thickBot="1" x14ac:dyDescent="0.25">
      <c r="A23" s="777" t="s">
        <v>166</v>
      </c>
      <c r="B23" s="778"/>
      <c r="C23" s="497"/>
      <c r="D23" s="87"/>
      <c r="E23" s="87"/>
      <c r="F23" s="87"/>
      <c r="G23" s="109" t="s">
        <v>273</v>
      </c>
      <c r="H23" s="87"/>
      <c r="I23" s="87"/>
      <c r="J23" s="87"/>
      <c r="K23" s="87"/>
      <c r="L23" s="87"/>
      <c r="M23" s="87"/>
      <c r="N23" s="87"/>
      <c r="O23" s="87"/>
      <c r="P23" s="87"/>
      <c r="Q23" s="124"/>
      <c r="R23" s="87"/>
      <c r="S23" s="87"/>
    </row>
    <row r="24" spans="1:19" ht="17.25" customHeight="1" thickBot="1" x14ac:dyDescent="0.25">
      <c r="A24" s="777" t="s">
        <v>167</v>
      </c>
      <c r="B24" s="778"/>
      <c r="C24" s="497"/>
      <c r="D24" s="87"/>
      <c r="E24" s="87"/>
      <c r="F24" s="87"/>
      <c r="G24" s="109" t="s">
        <v>300</v>
      </c>
      <c r="H24" s="87"/>
      <c r="I24" s="87"/>
      <c r="J24" s="87"/>
      <c r="K24" s="87"/>
      <c r="L24" s="87"/>
      <c r="M24" s="87"/>
      <c r="N24" s="87"/>
      <c r="O24" s="87"/>
      <c r="P24" s="87"/>
      <c r="Q24" s="124"/>
      <c r="R24" s="87"/>
      <c r="S24" s="87"/>
    </row>
    <row r="25" spans="1:19" ht="17.25" customHeight="1" thickBot="1" x14ac:dyDescent="0.25">
      <c r="A25" s="777" t="s">
        <v>9</v>
      </c>
      <c r="B25" s="778"/>
      <c r="C25" s="170" t="str">
        <f>'Проверка УЭБ'!C6:E6</f>
        <v/>
      </c>
      <c r="D25" s="87"/>
      <c r="E25" s="87"/>
      <c r="F25" s="87"/>
      <c r="G25" s="109" t="s">
        <v>301</v>
      </c>
      <c r="H25" s="87"/>
      <c r="I25" s="87"/>
      <c r="J25" s="87"/>
      <c r="K25" s="87"/>
      <c r="L25" s="87"/>
      <c r="M25" s="87"/>
      <c r="N25" s="87"/>
      <c r="O25" s="87"/>
      <c r="P25" s="87"/>
      <c r="Q25" s="124"/>
      <c r="R25" s="87"/>
      <c r="S25" s="87"/>
    </row>
    <row r="26" spans="1:19" ht="17.25" customHeight="1" thickBot="1" x14ac:dyDescent="0.25">
      <c r="A26" s="802" t="s">
        <v>67</v>
      </c>
      <c r="B26" s="803"/>
      <c r="C26" s="112" t="e">
        <f>C22*((C23/12)/(1-POWER((1+(C23/12)),-(C25-1))))</f>
        <v>#VALUE!</v>
      </c>
      <c r="D26" s="87"/>
      <c r="E26" s="87"/>
      <c r="F26" s="87"/>
      <c r="G26" s="109" t="s">
        <v>274</v>
      </c>
      <c r="H26" s="87"/>
      <c r="I26" s="87"/>
      <c r="J26" s="87"/>
      <c r="K26" s="87"/>
      <c r="L26" s="87"/>
      <c r="M26" s="87"/>
      <c r="N26" s="87"/>
      <c r="O26" s="87"/>
      <c r="P26" s="87"/>
      <c r="Q26" s="124"/>
      <c r="R26" s="87"/>
      <c r="S26" s="87"/>
    </row>
    <row r="27" spans="1:19" ht="17.25" customHeight="1" thickBot="1" x14ac:dyDescent="0.25">
      <c r="A27" s="106"/>
      <c r="B27" s="828"/>
      <c r="C27" s="828"/>
      <c r="D27" s="87"/>
      <c r="E27" s="87"/>
      <c r="F27" s="87"/>
      <c r="G27" s="109" t="s">
        <v>257</v>
      </c>
      <c r="H27" s="87"/>
      <c r="I27" s="87"/>
      <c r="J27" s="87"/>
      <c r="K27" s="87"/>
      <c r="L27" s="87"/>
      <c r="M27" s="87"/>
      <c r="N27" s="87"/>
      <c r="O27" s="87"/>
      <c r="P27" s="87"/>
      <c r="Q27" s="124"/>
      <c r="R27" s="87"/>
      <c r="S27" s="87"/>
    </row>
    <row r="28" spans="1:19" ht="17.25" customHeight="1" thickBot="1" x14ac:dyDescent="0.25">
      <c r="A28" s="832" t="s">
        <v>104</v>
      </c>
      <c r="B28" s="833"/>
      <c r="C28" s="801"/>
      <c r="D28" s="87"/>
      <c r="E28" s="87"/>
      <c r="F28" s="87"/>
      <c r="G28" s="109" t="s">
        <v>258</v>
      </c>
      <c r="H28" s="87"/>
      <c r="I28" s="87"/>
      <c r="J28" s="87"/>
      <c r="K28" s="87"/>
      <c r="L28" s="87"/>
      <c r="M28" s="87"/>
      <c r="N28" s="87"/>
      <c r="O28" s="87"/>
      <c r="P28" s="87"/>
      <c r="Q28" s="124"/>
      <c r="R28" s="87"/>
      <c r="S28" s="87"/>
    </row>
    <row r="29" spans="1:19" ht="17.25" customHeight="1" thickBot="1" x14ac:dyDescent="0.25">
      <c r="A29" s="836" t="s">
        <v>89</v>
      </c>
      <c r="B29" s="837"/>
      <c r="C29" s="119">
        <f>'Общая информация'!E29</f>
        <v>0</v>
      </c>
      <c r="D29" s="87"/>
      <c r="E29" s="87"/>
      <c r="F29" s="87"/>
      <c r="G29" s="109" t="s">
        <v>275</v>
      </c>
      <c r="H29" s="87"/>
      <c r="I29" s="87"/>
      <c r="J29" s="87"/>
      <c r="K29" s="87"/>
      <c r="L29" s="87"/>
      <c r="M29" s="87"/>
      <c r="N29" s="87"/>
      <c r="O29" s="87"/>
      <c r="P29" s="87"/>
      <c r="Q29" s="124"/>
      <c r="R29" s="87"/>
      <c r="S29" s="87"/>
    </row>
    <row r="30" spans="1:19" s="90" customFormat="1" ht="27.75" customHeight="1" thickBot="1" x14ac:dyDescent="0.25">
      <c r="A30" s="822" t="s">
        <v>120</v>
      </c>
      <c r="B30" s="829"/>
      <c r="C30" s="107">
        <f>'Общая информация'!E36</f>
        <v>0</v>
      </c>
      <c r="D30" s="89"/>
      <c r="E30" s="89"/>
      <c r="F30" s="89"/>
      <c r="G30" s="109" t="s">
        <v>276</v>
      </c>
      <c r="H30" s="89"/>
      <c r="I30" s="89"/>
      <c r="J30" s="89"/>
      <c r="K30" s="89"/>
      <c r="L30" s="89"/>
      <c r="M30" s="89"/>
      <c r="N30" s="89"/>
      <c r="O30" s="89"/>
      <c r="P30" s="89"/>
      <c r="Q30" s="126"/>
      <c r="R30" s="89"/>
      <c r="S30" s="89"/>
    </row>
    <row r="31" spans="1:19" ht="17.25" customHeight="1" thickBot="1" x14ac:dyDescent="0.25">
      <c r="A31" s="822" t="s">
        <v>92</v>
      </c>
      <c r="B31" s="829"/>
      <c r="C31" s="111"/>
      <c r="D31" s="87"/>
      <c r="E31" s="87"/>
      <c r="F31" s="87"/>
      <c r="G31" s="109" t="s">
        <v>277</v>
      </c>
      <c r="H31" s="87"/>
      <c r="I31" s="87"/>
      <c r="J31" s="87"/>
      <c r="K31" s="87"/>
      <c r="L31" s="87"/>
      <c r="M31" s="87"/>
      <c r="N31" s="87"/>
      <c r="O31" s="87"/>
      <c r="P31" s="87"/>
      <c r="Q31" s="124"/>
      <c r="R31" s="87"/>
      <c r="S31" s="87"/>
    </row>
    <row r="32" spans="1:19" ht="17.25" customHeight="1" thickBot="1" x14ac:dyDescent="0.25">
      <c r="A32" s="777" t="s">
        <v>13</v>
      </c>
      <c r="B32" s="840"/>
      <c r="C32" s="112" t="e">
        <f>C33*(C23/12)/(1-POWER((1+(C23/12)),-(C25-1)))</f>
        <v>#VALUE!</v>
      </c>
      <c r="D32" s="87"/>
      <c r="E32" s="87"/>
      <c r="F32" s="87"/>
      <c r="G32" s="109" t="s">
        <v>278</v>
      </c>
      <c r="H32" s="87"/>
      <c r="I32" s="87"/>
      <c r="J32" s="87"/>
      <c r="K32" s="87"/>
      <c r="L32" s="87"/>
      <c r="M32" s="87"/>
      <c r="N32" s="87"/>
      <c r="O32" s="87"/>
      <c r="P32" s="87"/>
      <c r="Q32" s="127" t="e">
        <f>C22/C16</f>
        <v>#VALUE!</v>
      </c>
      <c r="R32" s="87"/>
      <c r="S32" s="87"/>
    </row>
    <row r="33" spans="1:19" ht="17.25" customHeight="1" thickBot="1" x14ac:dyDescent="0.25">
      <c r="A33" s="838" t="s">
        <v>121</v>
      </c>
      <c r="B33" s="839"/>
      <c r="C33" s="116" t="e">
        <f>FLOOR(Q37,1000)</f>
        <v>#VALUE!</v>
      </c>
      <c r="D33" s="87"/>
      <c r="E33" s="87"/>
      <c r="F33" s="87"/>
      <c r="G33" s="109" t="s">
        <v>279</v>
      </c>
      <c r="H33" s="87"/>
      <c r="I33" s="87"/>
      <c r="J33" s="87"/>
      <c r="K33" s="87"/>
      <c r="L33" s="87"/>
      <c r="M33" s="87"/>
      <c r="N33" s="87"/>
      <c r="O33" s="87"/>
      <c r="P33" s="87"/>
      <c r="Q33" s="127" t="e">
        <f>((C26+C22*0.5*0.02/12)/(C29-C30))</f>
        <v>#VALUE!</v>
      </c>
      <c r="R33" s="87"/>
      <c r="S33" s="87"/>
    </row>
    <row r="34" spans="1:19" ht="17.25" customHeight="1" thickBot="1" x14ac:dyDescent="0.25">
      <c r="A34" s="817"/>
      <c r="B34" s="818"/>
      <c r="C34" s="819"/>
      <c r="D34" s="87"/>
      <c r="E34" s="87"/>
      <c r="F34" s="87"/>
      <c r="G34" s="109" t="s">
        <v>280</v>
      </c>
      <c r="H34" s="87"/>
      <c r="I34" s="87"/>
      <c r="J34" s="87"/>
      <c r="K34" s="87"/>
      <c r="L34" s="87"/>
      <c r="M34" s="87"/>
      <c r="N34" s="87"/>
      <c r="O34" s="87"/>
      <c r="P34" s="87"/>
      <c r="Q34" s="127" t="e">
        <f>IF(Q32&lt;=90%,Q32,"ВЫДАЧА КРЕДИТА НЕВОЗМОЖНА")</f>
        <v>#VALUE!</v>
      </c>
      <c r="R34" s="87"/>
      <c r="S34" s="87"/>
    </row>
    <row r="35" spans="1:19" s="92" customFormat="1" ht="17.25" customHeight="1" thickBot="1" x14ac:dyDescent="0.25">
      <c r="A35" s="799" t="s">
        <v>12</v>
      </c>
      <c r="B35" s="800"/>
      <c r="C35" s="801"/>
      <c r="D35" s="91"/>
      <c r="E35" s="91"/>
      <c r="F35" s="91"/>
      <c r="G35" s="109" t="s">
        <v>281</v>
      </c>
      <c r="H35" s="91"/>
      <c r="I35" s="91"/>
      <c r="J35" s="91"/>
      <c r="K35" s="91"/>
      <c r="L35" s="91"/>
      <c r="M35" s="91"/>
      <c r="N35" s="91"/>
      <c r="O35" s="91"/>
      <c r="P35" s="91"/>
      <c r="Q35" s="128">
        <f>(C29-C30)*60.84%</f>
        <v>0</v>
      </c>
      <c r="R35" s="91"/>
      <c r="S35" s="91"/>
    </row>
    <row r="36" spans="1:19" s="92" customFormat="1" ht="17.25" customHeight="1" thickBot="1" x14ac:dyDescent="0.25">
      <c r="A36" s="834" t="s">
        <v>10</v>
      </c>
      <c r="B36" s="835"/>
      <c r="C36" s="548" t="s">
        <v>751</v>
      </c>
      <c r="D36" s="91"/>
      <c r="E36" s="91"/>
      <c r="F36" s="91"/>
      <c r="G36" s="109" t="s">
        <v>302</v>
      </c>
      <c r="H36" s="91"/>
      <c r="I36" s="91"/>
      <c r="J36" s="91"/>
      <c r="K36" s="91"/>
      <c r="L36" s="91"/>
      <c r="M36" s="91"/>
      <c r="N36" s="91"/>
      <c r="O36" s="91"/>
      <c r="P36" s="91"/>
      <c r="Q36" s="128" t="e">
        <f>ABS(ROUND(PV(C23/(12*100%),(C25-1),Q35,0,0),0))</f>
        <v>#VALUE!</v>
      </c>
      <c r="R36" s="91"/>
      <c r="S36" s="91"/>
    </row>
    <row r="37" spans="1:19" ht="17.25" customHeight="1" thickBot="1" x14ac:dyDescent="0.25">
      <c r="A37" s="820" t="s">
        <v>14</v>
      </c>
      <c r="B37" s="821"/>
      <c r="C37" s="108" t="str">
        <f>C22</f>
        <v/>
      </c>
      <c r="D37" s="87"/>
      <c r="E37" s="87"/>
      <c r="F37" s="87"/>
      <c r="G37" s="109" t="s">
        <v>282</v>
      </c>
      <c r="H37" s="87"/>
      <c r="I37" s="87"/>
      <c r="J37" s="87"/>
      <c r="K37" s="87"/>
      <c r="L37" s="87"/>
      <c r="M37" s="87"/>
      <c r="N37" s="87"/>
      <c r="O37" s="87"/>
      <c r="P37" s="87"/>
      <c r="Q37" s="128" t="e">
        <f>Q35*((1-POWER(1+(C23/12),-(C25-2)))/(C23/12))</f>
        <v>#VALUE!</v>
      </c>
      <c r="R37" s="87"/>
      <c r="S37" s="87"/>
    </row>
    <row r="38" spans="1:19" ht="17.25" customHeight="1" thickBot="1" x14ac:dyDescent="0.25">
      <c r="A38" s="822" t="s">
        <v>161</v>
      </c>
      <c r="B38" s="823"/>
      <c r="C38" s="114" t="e">
        <f>((C26+C22*0.5*0.02/12)/(C29-C30))</f>
        <v>#VALUE!</v>
      </c>
      <c r="D38" s="87"/>
      <c r="E38" s="87"/>
      <c r="F38" s="87"/>
      <c r="G38" s="109" t="s">
        <v>283</v>
      </c>
      <c r="H38" s="87"/>
      <c r="I38" s="87"/>
      <c r="J38" s="87"/>
      <c r="K38" s="87"/>
      <c r="L38" s="87"/>
      <c r="M38" s="87"/>
      <c r="N38" s="87"/>
      <c r="O38" s="87"/>
      <c r="P38" s="87"/>
      <c r="Q38" s="128"/>
      <c r="R38" s="87"/>
      <c r="S38" s="87"/>
    </row>
    <row r="39" spans="1:19" ht="17.25" customHeight="1" thickBot="1" x14ac:dyDescent="0.25">
      <c r="A39" s="813" t="s">
        <v>165</v>
      </c>
      <c r="B39" s="814"/>
      <c r="C39" s="115" t="e">
        <f>C37/C16</f>
        <v>#VALUE!</v>
      </c>
      <c r="D39" s="87"/>
      <c r="E39" s="87"/>
      <c r="F39" s="87"/>
      <c r="G39" s="109" t="s">
        <v>134</v>
      </c>
      <c r="H39" s="87"/>
      <c r="I39" s="87"/>
      <c r="J39" s="87"/>
      <c r="K39" s="87"/>
      <c r="L39" s="87"/>
      <c r="M39" s="87"/>
      <c r="N39" s="87"/>
      <c r="O39" s="87"/>
      <c r="P39" s="87"/>
      <c r="Q39" s="128" t="s">
        <v>157</v>
      </c>
      <c r="R39" s="87"/>
      <c r="S39" s="87"/>
    </row>
    <row r="40" spans="1:19" ht="17.25" customHeight="1" thickBot="1" x14ac:dyDescent="0.25">
      <c r="A40" s="777" t="s">
        <v>166</v>
      </c>
      <c r="B40" s="778"/>
      <c r="C40" s="498">
        <f>C23</f>
        <v>0</v>
      </c>
      <c r="D40" s="87"/>
      <c r="E40" s="87"/>
      <c r="F40" s="87"/>
      <c r="G40" s="109" t="s">
        <v>284</v>
      </c>
      <c r="H40" s="87"/>
      <c r="I40" s="87"/>
      <c r="J40" s="87"/>
      <c r="K40" s="87"/>
      <c r="L40" s="87"/>
      <c r="M40" s="87"/>
      <c r="N40" s="87"/>
      <c r="O40" s="87"/>
      <c r="P40" s="87"/>
      <c r="Q40" s="124" t="s">
        <v>6</v>
      </c>
      <c r="R40" s="87"/>
      <c r="S40" s="87"/>
    </row>
    <row r="41" spans="1:19" ht="17.25" customHeight="1" thickBot="1" x14ac:dyDescent="0.25">
      <c r="A41" s="777" t="s">
        <v>167</v>
      </c>
      <c r="B41" s="778"/>
      <c r="C41" s="498">
        <f>C24</f>
        <v>0</v>
      </c>
      <c r="D41" s="87"/>
      <c r="E41" s="87"/>
      <c r="F41" s="87"/>
      <c r="G41" s="109" t="s">
        <v>133</v>
      </c>
      <c r="H41" s="87"/>
      <c r="I41" s="87"/>
      <c r="J41" s="87"/>
      <c r="K41" s="87"/>
      <c r="L41" s="87"/>
      <c r="M41" s="87"/>
      <c r="N41" s="87"/>
      <c r="O41" s="87"/>
      <c r="P41" s="87"/>
      <c r="Q41" s="124"/>
      <c r="R41" s="87"/>
      <c r="S41" s="87"/>
    </row>
    <row r="42" spans="1:19" ht="17.25" customHeight="1" thickBot="1" x14ac:dyDescent="0.25">
      <c r="A42" s="777" t="s">
        <v>315</v>
      </c>
      <c r="B42" s="778"/>
      <c r="C42" s="496">
        <v>40000</v>
      </c>
      <c r="D42" s="87"/>
      <c r="E42" s="87"/>
      <c r="F42" s="87"/>
      <c r="G42" s="109" t="s">
        <v>285</v>
      </c>
      <c r="H42" s="87"/>
      <c r="I42" s="87"/>
      <c r="J42" s="87"/>
      <c r="K42" s="87"/>
      <c r="L42" s="87"/>
      <c r="M42" s="87"/>
      <c r="N42" s="87"/>
      <c r="O42" s="87"/>
      <c r="P42" s="87"/>
      <c r="Q42" s="124"/>
      <c r="R42" s="87"/>
      <c r="S42" s="87"/>
    </row>
    <row r="43" spans="1:19" ht="17.25" customHeight="1" thickBot="1" x14ac:dyDescent="0.25">
      <c r="A43" s="813" t="s">
        <v>314</v>
      </c>
      <c r="B43" s="814"/>
      <c r="C43" s="117" t="str">
        <f>C25</f>
        <v/>
      </c>
      <c r="D43" s="87"/>
      <c r="E43" s="87"/>
      <c r="F43" s="87"/>
      <c r="G43" s="109" t="s">
        <v>286</v>
      </c>
      <c r="H43" s="87"/>
      <c r="I43" s="87"/>
      <c r="J43" s="87"/>
      <c r="K43" s="87"/>
      <c r="L43" s="87"/>
      <c r="M43" s="87"/>
      <c r="N43" s="87"/>
      <c r="O43" s="87"/>
      <c r="P43" s="87"/>
      <c r="Q43" s="124"/>
      <c r="R43" s="87"/>
      <c r="S43" s="87"/>
    </row>
    <row r="44" spans="1:19" ht="17.25" customHeight="1" thickBot="1" x14ac:dyDescent="0.25">
      <c r="A44" s="830" t="s">
        <v>67</v>
      </c>
      <c r="B44" s="831"/>
      <c r="C44" s="118" t="e">
        <f>C26</f>
        <v>#VALUE!</v>
      </c>
      <c r="D44" s="87"/>
      <c r="E44" s="87"/>
      <c r="F44" s="87"/>
      <c r="G44" s="109" t="s">
        <v>289</v>
      </c>
      <c r="H44" s="87"/>
      <c r="I44" s="87"/>
      <c r="J44" s="87"/>
      <c r="K44" s="87"/>
      <c r="L44" s="87"/>
      <c r="M44" s="87"/>
      <c r="N44" s="87"/>
      <c r="O44" s="87"/>
      <c r="P44" s="87"/>
      <c r="Q44" s="124"/>
      <c r="R44" s="87"/>
      <c r="S44" s="87"/>
    </row>
    <row r="45" spans="1:19" ht="17.25" customHeight="1" thickBot="1" x14ac:dyDescent="0.25">
      <c r="A45" s="804" t="s">
        <v>77</v>
      </c>
      <c r="B45" s="805"/>
      <c r="C45" s="113"/>
      <c r="D45" s="87"/>
      <c r="E45" s="87"/>
      <c r="F45" s="87"/>
      <c r="G45" s="109" t="s">
        <v>236</v>
      </c>
      <c r="H45" s="87"/>
      <c r="I45" s="87"/>
      <c r="J45" s="87"/>
      <c r="K45" s="87"/>
      <c r="L45" s="87"/>
      <c r="M45" s="87"/>
      <c r="N45" s="87"/>
      <c r="O45" s="87"/>
      <c r="P45" s="87"/>
      <c r="Q45" s="124"/>
      <c r="R45" s="87"/>
      <c r="S45" s="87"/>
    </row>
    <row r="46" spans="1:19" ht="17.25" customHeight="1" thickBot="1" x14ac:dyDescent="0.25">
      <c r="A46" s="815" t="s">
        <v>122</v>
      </c>
      <c r="B46" s="816"/>
      <c r="C46" s="113"/>
      <c r="D46" s="87"/>
      <c r="E46" s="87"/>
      <c r="F46" s="87"/>
      <c r="G46" s="109" t="s">
        <v>239</v>
      </c>
      <c r="H46" s="87"/>
      <c r="I46" s="87"/>
      <c r="J46" s="87"/>
      <c r="K46" s="87"/>
      <c r="L46" s="87"/>
      <c r="M46" s="87"/>
      <c r="N46" s="87"/>
      <c r="O46" s="87"/>
      <c r="P46" s="87"/>
      <c r="Q46" s="124"/>
      <c r="R46" s="87"/>
      <c r="S46" s="87"/>
    </row>
    <row r="47" spans="1:19" ht="17.25" customHeight="1" thickBot="1" x14ac:dyDescent="0.25">
      <c r="A47" s="812"/>
      <c r="B47" s="812"/>
      <c r="C47" s="812"/>
      <c r="D47" s="87"/>
      <c r="E47" s="87"/>
      <c r="F47" s="87"/>
      <c r="G47" s="109" t="s">
        <v>237</v>
      </c>
      <c r="H47" s="87"/>
      <c r="I47" s="87"/>
      <c r="J47" s="87"/>
      <c r="K47" s="87"/>
      <c r="L47" s="87"/>
      <c r="M47" s="87"/>
      <c r="N47" s="87"/>
      <c r="O47" s="87"/>
      <c r="P47" s="87"/>
      <c r="Q47" s="124"/>
      <c r="R47" s="87"/>
      <c r="S47" s="87"/>
    </row>
    <row r="48" spans="1:19" ht="17.25" customHeight="1" thickBot="1" x14ac:dyDescent="0.25">
      <c r="A48" s="809" t="s">
        <v>607</v>
      </c>
      <c r="B48" s="810"/>
      <c r="C48" s="811"/>
      <c r="D48" s="87"/>
      <c r="E48" s="87"/>
      <c r="F48" s="87"/>
      <c r="G48" s="109" t="s">
        <v>238</v>
      </c>
      <c r="H48" s="87"/>
      <c r="I48" s="87"/>
      <c r="J48" s="87"/>
      <c r="K48" s="87"/>
      <c r="L48" s="87"/>
      <c r="M48" s="87"/>
      <c r="N48" s="87"/>
      <c r="O48" s="87"/>
      <c r="P48" s="87"/>
      <c r="Q48" s="124"/>
      <c r="R48" s="87"/>
      <c r="S48" s="87"/>
    </row>
    <row r="49" spans="1:19" ht="17.25" customHeight="1" thickBot="1" x14ac:dyDescent="0.25">
      <c r="A49" s="806"/>
      <c r="B49" s="807"/>
      <c r="C49" s="808"/>
      <c r="D49" s="87"/>
      <c r="E49" s="87"/>
      <c r="F49" s="87"/>
      <c r="G49" s="109" t="s">
        <v>240</v>
      </c>
      <c r="H49" s="87"/>
      <c r="I49" s="87"/>
      <c r="J49" s="87"/>
      <c r="K49" s="87"/>
      <c r="L49" s="87"/>
      <c r="M49" s="87"/>
      <c r="N49" s="87"/>
      <c r="O49" s="87"/>
      <c r="P49" s="87"/>
      <c r="Q49" s="124"/>
      <c r="R49" s="87"/>
      <c r="S49" s="87"/>
    </row>
    <row r="50" spans="1:19" s="90" customFormat="1" ht="17.25" customHeight="1" x14ac:dyDescent="0.2">
      <c r="A50" s="87"/>
      <c r="B50" s="87"/>
      <c r="C50" s="93"/>
      <c r="D50" s="89"/>
      <c r="E50" s="89"/>
      <c r="F50" s="89"/>
      <c r="G50" s="109" t="s">
        <v>241</v>
      </c>
      <c r="H50" s="89"/>
      <c r="I50" s="89"/>
      <c r="J50" s="89"/>
      <c r="K50" s="89"/>
      <c r="L50" s="89"/>
      <c r="M50" s="89"/>
      <c r="N50" s="89"/>
      <c r="O50" s="89"/>
      <c r="P50" s="89"/>
      <c r="Q50" s="126"/>
      <c r="R50" s="89"/>
      <c r="S50" s="89"/>
    </row>
    <row r="51" spans="1:19" ht="15" customHeight="1" x14ac:dyDescent="0.2">
      <c r="A51" s="422" t="s">
        <v>613</v>
      </c>
      <c r="B51" s="841" t="s">
        <v>835</v>
      </c>
      <c r="C51" s="842"/>
      <c r="D51" s="87"/>
      <c r="E51" s="87"/>
      <c r="F51" s="87"/>
      <c r="G51" s="109" t="s">
        <v>243</v>
      </c>
      <c r="H51" s="87"/>
      <c r="I51" s="87"/>
      <c r="J51" s="87"/>
      <c r="K51" s="87"/>
      <c r="L51" s="87"/>
      <c r="M51" s="87"/>
      <c r="N51" s="87"/>
      <c r="O51" s="87"/>
      <c r="P51" s="87"/>
      <c r="Q51" s="124"/>
      <c r="R51" s="87"/>
      <c r="S51" s="87"/>
    </row>
    <row r="52" spans="1:19" ht="10.5" customHeight="1" x14ac:dyDescent="0.2">
      <c r="A52" s="408"/>
      <c r="B52" s="826" t="s">
        <v>626</v>
      </c>
      <c r="C52" s="827"/>
      <c r="D52" s="87"/>
      <c r="E52" s="87"/>
      <c r="F52" s="87"/>
      <c r="G52" s="109" t="s">
        <v>245</v>
      </c>
      <c r="H52" s="87"/>
      <c r="I52" s="87"/>
      <c r="J52" s="87"/>
      <c r="K52" s="87"/>
      <c r="L52" s="87"/>
      <c r="M52" s="87"/>
      <c r="N52" s="87"/>
      <c r="O52" s="87"/>
      <c r="P52" s="87"/>
      <c r="Q52" s="124"/>
      <c r="R52" s="87"/>
      <c r="S52" s="87"/>
    </row>
    <row r="53" spans="1:19" x14ac:dyDescent="0.2">
      <c r="D53" s="87"/>
      <c r="E53" s="87"/>
      <c r="F53" s="87"/>
      <c r="G53" s="109" t="s">
        <v>246</v>
      </c>
      <c r="H53" s="87"/>
      <c r="I53" s="87"/>
      <c r="J53" s="87"/>
      <c r="K53" s="87"/>
      <c r="L53" s="87"/>
      <c r="M53" s="87"/>
      <c r="N53" s="87"/>
      <c r="O53" s="87"/>
      <c r="P53" s="87"/>
      <c r="Q53" s="124"/>
      <c r="R53" s="87"/>
      <c r="S53" s="87"/>
    </row>
    <row r="54" spans="1:19" ht="12.75" customHeight="1" x14ac:dyDescent="0.2">
      <c r="A54" s="422" t="s">
        <v>614</v>
      </c>
      <c r="B54" s="824" t="s">
        <v>627</v>
      </c>
      <c r="C54" s="825"/>
      <c r="G54" s="109" t="s">
        <v>247</v>
      </c>
    </row>
    <row r="55" spans="1:19" ht="12.75" x14ac:dyDescent="0.2">
      <c r="A55" s="408"/>
      <c r="B55" s="826" t="s">
        <v>626</v>
      </c>
      <c r="C55" s="827"/>
      <c r="G55" s="109" t="s">
        <v>248</v>
      </c>
    </row>
    <row r="56" spans="1:19" x14ac:dyDescent="0.2">
      <c r="G56" s="109" t="s">
        <v>249</v>
      </c>
    </row>
    <row r="57" spans="1:19" x14ac:dyDescent="0.2">
      <c r="G57" s="109" t="s">
        <v>250</v>
      </c>
    </row>
    <row r="58" spans="1:19" x14ac:dyDescent="0.2">
      <c r="G58" s="109" t="s">
        <v>251</v>
      </c>
    </row>
    <row r="59" spans="1:19" x14ac:dyDescent="0.2">
      <c r="G59" s="109" t="s">
        <v>252</v>
      </c>
    </row>
    <row r="60" spans="1:19" x14ac:dyDescent="0.2">
      <c r="G60" s="109" t="s">
        <v>253</v>
      </c>
    </row>
    <row r="61" spans="1:19" x14ac:dyDescent="0.2">
      <c r="G61" s="109" t="s">
        <v>308</v>
      </c>
    </row>
    <row r="62" spans="1:19" ht="13.5" customHeight="1" x14ac:dyDescent="0.2">
      <c r="G62" s="109" t="s">
        <v>132</v>
      </c>
    </row>
    <row r="63" spans="1:19" ht="0.75" customHeight="1" x14ac:dyDescent="0.2">
      <c r="B63" s="590" t="s">
        <v>831</v>
      </c>
      <c r="G63" s="109" t="s">
        <v>307</v>
      </c>
    </row>
    <row r="64" spans="1:19" hidden="1" x14ac:dyDescent="0.2">
      <c r="B64" s="590" t="s">
        <v>832</v>
      </c>
      <c r="G64" s="109" t="s">
        <v>290</v>
      </c>
    </row>
    <row r="65" spans="2:7" hidden="1" x14ac:dyDescent="0.2">
      <c r="B65" s="590" t="s">
        <v>835</v>
      </c>
      <c r="G65" s="109" t="s">
        <v>291</v>
      </c>
    </row>
    <row r="66" spans="2:7" hidden="1" x14ac:dyDescent="0.2">
      <c r="G66" s="109" t="s">
        <v>309</v>
      </c>
    </row>
    <row r="67" spans="2:7" x14ac:dyDescent="0.2">
      <c r="G67" s="109" t="s">
        <v>131</v>
      </c>
    </row>
    <row r="68" spans="2:7" x14ac:dyDescent="0.2">
      <c r="G68" s="109" t="s">
        <v>259</v>
      </c>
    </row>
    <row r="69" spans="2:7" x14ac:dyDescent="0.2">
      <c r="G69" s="109" t="s">
        <v>303</v>
      </c>
    </row>
    <row r="70" spans="2:7" x14ac:dyDescent="0.2">
      <c r="G70" s="109" t="s">
        <v>287</v>
      </c>
    </row>
    <row r="71" spans="2:7" x14ac:dyDescent="0.2">
      <c r="G71" s="109" t="s">
        <v>288</v>
      </c>
    </row>
    <row r="72" spans="2:7" x14ac:dyDescent="0.2">
      <c r="G72" s="109" t="s">
        <v>292</v>
      </c>
    </row>
    <row r="73" spans="2:7" x14ac:dyDescent="0.2">
      <c r="G73" s="109" t="s">
        <v>129</v>
      </c>
    </row>
    <row r="74" spans="2:7" x14ac:dyDescent="0.2">
      <c r="G74" s="109" t="s">
        <v>293</v>
      </c>
    </row>
    <row r="75" spans="2:7" x14ac:dyDescent="0.2">
      <c r="G75" s="109" t="s">
        <v>312</v>
      </c>
    </row>
    <row r="76" spans="2:7" x14ac:dyDescent="0.2">
      <c r="G76" s="109" t="s">
        <v>294</v>
      </c>
    </row>
    <row r="77" spans="2:7" x14ac:dyDescent="0.2">
      <c r="G77" s="109" t="s">
        <v>304</v>
      </c>
    </row>
    <row r="78" spans="2:7" x14ac:dyDescent="0.2">
      <c r="G78" s="109" t="s">
        <v>260</v>
      </c>
    </row>
    <row r="79" spans="2:7" x14ac:dyDescent="0.2">
      <c r="G79" s="109" t="s">
        <v>305</v>
      </c>
    </row>
    <row r="80" spans="2:7" x14ac:dyDescent="0.2">
      <c r="G80" s="109" t="s">
        <v>295</v>
      </c>
    </row>
    <row r="81" spans="7:7" x14ac:dyDescent="0.2">
      <c r="G81" s="109" t="s">
        <v>254</v>
      </c>
    </row>
    <row r="82" spans="7:7" x14ac:dyDescent="0.2">
      <c r="G82" s="109" t="s">
        <v>296</v>
      </c>
    </row>
    <row r="83" spans="7:7" x14ac:dyDescent="0.2">
      <c r="G83" s="109" t="s">
        <v>255</v>
      </c>
    </row>
    <row r="84" spans="7:7" x14ac:dyDescent="0.2">
      <c r="G84" s="109" t="s">
        <v>306</v>
      </c>
    </row>
    <row r="85" spans="7:7" x14ac:dyDescent="0.2">
      <c r="G85" s="109" t="s">
        <v>310</v>
      </c>
    </row>
    <row r="86" spans="7:7" x14ac:dyDescent="0.2">
      <c r="G86" s="109" t="s">
        <v>311</v>
      </c>
    </row>
    <row r="87" spans="7:7" x14ac:dyDescent="0.2">
      <c r="G87" s="109" t="s">
        <v>127</v>
      </c>
    </row>
    <row r="93" spans="7:7" x14ac:dyDescent="0.2">
      <c r="G93" s="109"/>
    </row>
    <row r="94" spans="7:7" x14ac:dyDescent="0.2">
      <c r="G94" s="109"/>
    </row>
    <row r="95" spans="7:7" x14ac:dyDescent="0.2">
      <c r="G95" s="109"/>
    </row>
  </sheetData>
  <mergeCells count="51">
    <mergeCell ref="B54:C54"/>
    <mergeCell ref="B55:C55"/>
    <mergeCell ref="B27:C27"/>
    <mergeCell ref="A31:B31"/>
    <mergeCell ref="A45:B45"/>
    <mergeCell ref="A44:B44"/>
    <mergeCell ref="A28:C28"/>
    <mergeCell ref="A36:B36"/>
    <mergeCell ref="A29:B29"/>
    <mergeCell ref="A33:B33"/>
    <mergeCell ref="A32:B32"/>
    <mergeCell ref="A30:B30"/>
    <mergeCell ref="B52:C52"/>
    <mergeCell ref="B51:C51"/>
    <mergeCell ref="A26:B26"/>
    <mergeCell ref="B17:C17"/>
    <mergeCell ref="A24:B24"/>
    <mergeCell ref="A49:C49"/>
    <mergeCell ref="A48:C48"/>
    <mergeCell ref="A47:C47"/>
    <mergeCell ref="A43:B43"/>
    <mergeCell ref="A46:B46"/>
    <mergeCell ref="A34:C34"/>
    <mergeCell ref="A35:C35"/>
    <mergeCell ref="A41:B41"/>
    <mergeCell ref="A40:B40"/>
    <mergeCell ref="A37:B37"/>
    <mergeCell ref="A39:B39"/>
    <mergeCell ref="A38:B38"/>
    <mergeCell ref="A42:B42"/>
    <mergeCell ref="B8:C8"/>
    <mergeCell ref="A20:B20"/>
    <mergeCell ref="A19:C19"/>
    <mergeCell ref="A22:B22"/>
    <mergeCell ref="A21:B21"/>
    <mergeCell ref="B1:C1"/>
    <mergeCell ref="A2:C2"/>
    <mergeCell ref="A25:B25"/>
    <mergeCell ref="A23:B23"/>
    <mergeCell ref="B3:C3"/>
    <mergeCell ref="B6:C6"/>
    <mergeCell ref="B4:C4"/>
    <mergeCell ref="B5:C5"/>
    <mergeCell ref="B13:C13"/>
    <mergeCell ref="B12:C12"/>
    <mergeCell ref="B9:C9"/>
    <mergeCell ref="B11:C11"/>
    <mergeCell ref="A16:B16"/>
    <mergeCell ref="B14:C14"/>
    <mergeCell ref="B7:C7"/>
    <mergeCell ref="B10:C10"/>
  </mergeCells>
  <phoneticPr fontId="0" type="noConversion"/>
  <dataValidations count="6">
    <dataValidation type="list" allowBlank="1" showInputMessage="1" showErrorMessage="1" sqref="C45">
      <formula1>"Да,Нет"</formula1>
    </dataValidation>
    <dataValidation type="list" allowBlank="1" showInputMessage="1" showErrorMessage="1" sqref="C46">
      <formula1>$Q$39:$Q$40</formula1>
    </dataValidation>
    <dataValidation type="list" allowBlank="1" showInputMessage="1" showErrorMessage="1" sqref="B6:C6 B10:C10 B14:C14">
      <formula1>$G$2:$G$87</formula1>
    </dataValidation>
    <dataValidation type="list" allowBlank="1" showInputMessage="1" showErrorMessage="1" sqref="A49:C49">
      <formula1>"Положительное,Отрицательное"</formula1>
    </dataValidation>
    <dataValidation type="list" allowBlank="1" showInputMessage="1" showErrorMessage="1" sqref="C20 C36">
      <formula1>"Рубли,Доллары США,Евро"</formula1>
    </dataValidation>
    <dataValidation type="list" allowBlank="1" showInputMessage="1" showErrorMessage="1" sqref="B51:C51">
      <formula1>$B$63:$B$65</formula1>
    </dataValidation>
  </dataValidations>
  <pageMargins left="0.39370078740157483" right="0.39370078740157483" top="0.19685039370078741" bottom="0.19685039370078741" header="0.51181102362204722" footer="0.51181102362204722"/>
  <pageSetup paperSize="9" scale="76" orientation="portrait" r:id="rId1"/>
  <headerFooter alignWithMargins="0"/>
  <ignoredErrors>
    <ignoredError sqref="C25:C26 C30 C21" unlockedFormula="1"/>
    <ignoredError sqref="C32:C33 C38:C41 C44" evalError="1"/>
    <ignoredError sqref="C16" evalError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6"/>
  <sheetViews>
    <sheetView topLeftCell="A11" workbookViewId="0">
      <selection activeCell="F14" sqref="F14:L14"/>
    </sheetView>
  </sheetViews>
  <sheetFormatPr defaultRowHeight="12.75" x14ac:dyDescent="0.2"/>
  <cols>
    <col min="1" max="1" width="4.28515625" style="142" customWidth="1"/>
    <col min="2" max="2" width="7.140625" style="136" customWidth="1"/>
    <col min="3" max="3" width="13" style="136" customWidth="1"/>
    <col min="4" max="4" width="19.42578125" style="136" customWidth="1"/>
    <col min="5" max="5" width="16.140625" style="136" customWidth="1"/>
    <col min="6" max="6" width="10" style="136" customWidth="1"/>
    <col min="7" max="7" width="10.42578125" style="136" customWidth="1"/>
    <col min="8" max="8" width="9.42578125" style="136" customWidth="1"/>
    <col min="9" max="12" width="14.7109375" style="136" customWidth="1"/>
    <col min="13" max="13" width="2" style="142" customWidth="1"/>
    <col min="14" max="30" width="9.140625" style="142"/>
    <col min="31" max="31" width="9.140625" style="158"/>
    <col min="32" max="32" width="9.140625" style="142"/>
    <col min="33" max="33" width="8.5703125" style="142" customWidth="1"/>
    <col min="34" max="34" width="19.7109375" style="165" customWidth="1"/>
    <col min="35" max="35" width="9.140625" style="165"/>
    <col min="36" max="16384" width="9.140625" style="136"/>
  </cols>
  <sheetData>
    <row r="1" spans="1:35" hidden="1" x14ac:dyDescent="0.2">
      <c r="B1" s="143" t="s">
        <v>138</v>
      </c>
      <c r="C1" s="134" t="s">
        <v>81</v>
      </c>
      <c r="D1" s="135"/>
      <c r="H1" s="144" t="s">
        <v>139</v>
      </c>
      <c r="I1" s="145"/>
      <c r="J1" s="145"/>
      <c r="K1" s="145"/>
      <c r="L1" s="146"/>
    </row>
    <row r="2" spans="1:35" x14ac:dyDescent="0.2">
      <c r="B2" s="147"/>
      <c r="C2" s="160"/>
      <c r="D2" s="160"/>
      <c r="E2" s="142"/>
      <c r="F2" s="142"/>
      <c r="G2" s="142"/>
      <c r="H2" s="161"/>
      <c r="I2" s="161"/>
      <c r="J2" s="162"/>
      <c r="K2" s="161"/>
      <c r="L2" s="161"/>
      <c r="AG2" s="158" t="s">
        <v>636</v>
      </c>
      <c r="AH2" s="136"/>
    </row>
    <row r="3" spans="1:35" ht="12.75" customHeight="1" x14ac:dyDescent="0.2">
      <c r="B3" s="423" t="s">
        <v>628</v>
      </c>
      <c r="C3" s="424"/>
      <c r="D3" s="950" t="s">
        <v>629</v>
      </c>
      <c r="E3" s="950"/>
      <c r="F3" s="950"/>
      <c r="G3" s="950"/>
      <c r="H3" s="950"/>
      <c r="I3" s="950"/>
      <c r="J3" s="950"/>
      <c r="K3" s="425"/>
      <c r="L3" s="424"/>
      <c r="AG3" s="158" t="s">
        <v>637</v>
      </c>
      <c r="AH3" s="464" t="s">
        <v>334</v>
      </c>
      <c r="AI3" s="464" t="s">
        <v>365</v>
      </c>
    </row>
    <row r="4" spans="1:35" ht="6" customHeight="1" x14ac:dyDescent="0.2">
      <c r="B4" s="424"/>
      <c r="C4" s="424"/>
      <c r="D4" s="425"/>
      <c r="E4" s="425"/>
      <c r="F4" s="425"/>
      <c r="G4" s="425"/>
      <c r="H4" s="425"/>
      <c r="I4" s="425"/>
      <c r="J4" s="425"/>
      <c r="K4" s="425"/>
      <c r="L4" s="424"/>
      <c r="AH4" s="464" t="s">
        <v>335</v>
      </c>
      <c r="AI4" s="464" t="s">
        <v>366</v>
      </c>
    </row>
    <row r="5" spans="1:35" ht="12.75" customHeight="1" x14ac:dyDescent="0.2">
      <c r="B5" s="424"/>
      <c r="C5" s="424"/>
      <c r="D5" s="955" t="s">
        <v>630</v>
      </c>
      <c r="E5" s="955"/>
      <c r="F5" s="955"/>
      <c r="G5" s="955"/>
      <c r="H5" s="951" t="str">
        <f>F15</f>
        <v xml:space="preserve">  </v>
      </c>
      <c r="I5" s="951"/>
      <c r="J5" s="951"/>
      <c r="K5" s="951"/>
      <c r="L5" s="951"/>
      <c r="AH5" s="464" t="s">
        <v>336</v>
      </c>
      <c r="AI5" s="464" t="s">
        <v>367</v>
      </c>
    </row>
    <row r="6" spans="1:35" ht="6.75" customHeight="1" x14ac:dyDescent="0.2"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AH6" s="464" t="s">
        <v>337</v>
      </c>
      <c r="AI6" s="464" t="s">
        <v>368</v>
      </c>
    </row>
    <row r="7" spans="1:35" ht="15.75" customHeight="1" x14ac:dyDescent="0.2">
      <c r="B7" s="424"/>
      <c r="C7" s="424"/>
      <c r="D7" s="424"/>
      <c r="E7" s="424"/>
      <c r="F7" s="956" t="s">
        <v>649</v>
      </c>
      <c r="G7" s="956"/>
      <c r="H7" s="424"/>
      <c r="I7" s="424"/>
      <c r="J7" s="424"/>
      <c r="K7" s="424"/>
      <c r="L7" s="424"/>
      <c r="AH7" s="464" t="s">
        <v>338</v>
      </c>
      <c r="AI7" s="464" t="s">
        <v>369</v>
      </c>
    </row>
    <row r="8" spans="1:35" ht="11.25" customHeight="1" x14ac:dyDescent="0.2">
      <c r="B8" s="957" t="s">
        <v>631</v>
      </c>
      <c r="C8" s="957"/>
      <c r="D8" s="957"/>
      <c r="E8" s="424"/>
      <c r="F8" s="424"/>
      <c r="G8" s="424"/>
      <c r="H8" s="424"/>
      <c r="I8" s="424"/>
      <c r="J8" s="455" t="s">
        <v>650</v>
      </c>
      <c r="K8" s="958"/>
      <c r="L8" s="958"/>
      <c r="AH8" s="464" t="s">
        <v>339</v>
      </c>
      <c r="AI8" s="586"/>
    </row>
    <row r="9" spans="1:35" ht="11.25" customHeight="1" x14ac:dyDescent="0.2">
      <c r="B9" s="424"/>
      <c r="C9" s="424"/>
      <c r="D9" s="424"/>
      <c r="E9" s="424"/>
      <c r="F9" s="424"/>
      <c r="G9" s="424"/>
      <c r="H9" s="424"/>
      <c r="I9" s="424"/>
      <c r="J9" s="424"/>
      <c r="K9" s="959"/>
      <c r="L9" s="959"/>
      <c r="AH9" s="464" t="s">
        <v>340</v>
      </c>
      <c r="AI9" s="585"/>
    </row>
    <row r="10" spans="1:35" s="148" customFormat="1" ht="15" customHeight="1" x14ac:dyDescent="0.2">
      <c r="A10" s="147"/>
      <c r="B10" s="960" t="s">
        <v>632</v>
      </c>
      <c r="C10" s="960"/>
      <c r="D10" s="960"/>
      <c r="E10" s="960"/>
      <c r="F10" s="960"/>
      <c r="G10" s="960"/>
      <c r="H10" s="960"/>
      <c r="I10" s="960"/>
      <c r="J10" s="960"/>
      <c r="K10" s="960"/>
      <c r="L10" s="960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59"/>
      <c r="AF10" s="147"/>
      <c r="AG10" s="147"/>
      <c r="AH10" s="465" t="s">
        <v>341</v>
      </c>
      <c r="AI10" s="585"/>
    </row>
    <row r="11" spans="1:35" ht="6.4" customHeight="1" x14ac:dyDescent="0.2"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AH11" s="465" t="s">
        <v>342</v>
      </c>
      <c r="AI11" s="586"/>
    </row>
    <row r="12" spans="1:35" ht="7.5" customHeight="1" thickBot="1" x14ac:dyDescent="0.25">
      <c r="B12" s="149"/>
      <c r="C12" s="963"/>
      <c r="D12" s="963"/>
      <c r="E12" s="963"/>
      <c r="F12" s="963"/>
      <c r="G12" s="896"/>
      <c r="H12" s="150"/>
      <c r="I12" s="149"/>
      <c r="J12" s="149"/>
      <c r="K12" s="149"/>
      <c r="L12" s="149"/>
      <c r="AH12" s="465" t="s">
        <v>343</v>
      </c>
      <c r="AI12" s="586"/>
    </row>
    <row r="13" spans="1:35" ht="21.75" customHeight="1" thickBot="1" x14ac:dyDescent="0.25">
      <c r="B13" s="964" t="s">
        <v>141</v>
      </c>
      <c r="C13" s="965"/>
      <c r="D13" s="965" t="s">
        <v>142</v>
      </c>
      <c r="E13" s="965"/>
      <c r="F13" s="965"/>
      <c r="G13" s="965"/>
      <c r="H13" s="965"/>
      <c r="I13" s="965"/>
      <c r="J13" s="965"/>
      <c r="K13" s="965"/>
      <c r="L13" s="966"/>
      <c r="AH13" s="465" t="s">
        <v>344</v>
      </c>
      <c r="AI13" s="586"/>
    </row>
    <row r="14" spans="1:35" ht="17.25" customHeight="1" x14ac:dyDescent="0.2">
      <c r="B14" s="137">
        <v>1</v>
      </c>
      <c r="C14" s="967" t="s">
        <v>143</v>
      </c>
      <c r="D14" s="968"/>
      <c r="E14" s="969"/>
      <c r="F14" s="961" t="s">
        <v>814</v>
      </c>
      <c r="G14" s="961"/>
      <c r="H14" s="961"/>
      <c r="I14" s="961"/>
      <c r="J14" s="961"/>
      <c r="K14" s="961"/>
      <c r="L14" s="962"/>
      <c r="AH14" s="465" t="s">
        <v>345</v>
      </c>
      <c r="AI14" s="586"/>
    </row>
    <row r="15" spans="1:35" ht="17.25" customHeight="1" x14ac:dyDescent="0.2">
      <c r="B15" s="138">
        <f t="shared" ref="B15:B21" si="0">B14+1</f>
        <v>2</v>
      </c>
      <c r="C15" s="970" t="s">
        <v>85</v>
      </c>
      <c r="D15" s="971"/>
      <c r="E15" s="972"/>
      <c r="F15" s="936" t="str">
        <f>'Общая информация'!C3</f>
        <v xml:space="preserve">  </v>
      </c>
      <c r="G15" s="936"/>
      <c r="H15" s="936"/>
      <c r="I15" s="936"/>
      <c r="J15" s="936"/>
      <c r="K15" s="936"/>
      <c r="L15" s="937"/>
      <c r="AH15" s="465" t="s">
        <v>346</v>
      </c>
    </row>
    <row r="16" spans="1:35" ht="17.25" customHeight="1" x14ac:dyDescent="0.2">
      <c r="B16" s="137">
        <f t="shared" si="0"/>
        <v>3</v>
      </c>
      <c r="C16" s="897" t="s">
        <v>156</v>
      </c>
      <c r="D16" s="898"/>
      <c r="E16" s="899"/>
      <c r="F16" s="938" t="e">
        <f>Андеррайтинг!C16</f>
        <v>#VALUE!</v>
      </c>
      <c r="G16" s="938"/>
      <c r="H16" s="938"/>
      <c r="I16" s="938"/>
      <c r="J16" s="938"/>
      <c r="K16" s="938"/>
      <c r="L16" s="939"/>
      <c r="AH16" s="465" t="s">
        <v>347</v>
      </c>
    </row>
    <row r="17" spans="1:35" ht="17.25" customHeight="1" x14ac:dyDescent="0.2">
      <c r="B17" s="137">
        <f t="shared" si="0"/>
        <v>4</v>
      </c>
      <c r="C17" s="897" t="s">
        <v>86</v>
      </c>
      <c r="D17" s="898"/>
      <c r="E17" s="899"/>
      <c r="F17" s="938" t="str">
        <f>Андеррайтинг!C22</f>
        <v/>
      </c>
      <c r="G17" s="938"/>
      <c r="H17" s="938"/>
      <c r="I17" s="938"/>
      <c r="J17" s="938"/>
      <c r="K17" s="938"/>
      <c r="L17" s="939"/>
      <c r="AH17" s="465" t="s">
        <v>348</v>
      </c>
    </row>
    <row r="18" spans="1:35" ht="17.25" customHeight="1" x14ac:dyDescent="0.2">
      <c r="B18" s="137">
        <f t="shared" si="0"/>
        <v>5</v>
      </c>
      <c r="C18" s="897" t="s">
        <v>651</v>
      </c>
      <c r="D18" s="898"/>
      <c r="E18" s="899"/>
      <c r="F18" s="919" t="str">
        <f>Андеррайтинг!C25</f>
        <v/>
      </c>
      <c r="G18" s="919"/>
      <c r="H18" s="919"/>
      <c r="I18" s="919"/>
      <c r="J18" s="919"/>
      <c r="K18" s="919"/>
      <c r="L18" s="920"/>
      <c r="AH18" s="465" t="s">
        <v>349</v>
      </c>
    </row>
    <row r="19" spans="1:35" ht="25.5" customHeight="1" x14ac:dyDescent="0.2">
      <c r="B19" s="137">
        <f t="shared" si="0"/>
        <v>6</v>
      </c>
      <c r="C19" s="897" t="s">
        <v>652</v>
      </c>
      <c r="D19" s="898"/>
      <c r="E19" s="899"/>
      <c r="F19" s="921">
        <f>Андеррайтинг!C23</f>
        <v>0</v>
      </c>
      <c r="G19" s="921"/>
      <c r="H19" s="921"/>
      <c r="I19" s="921"/>
      <c r="J19" s="921"/>
      <c r="K19" s="921"/>
      <c r="L19" s="922"/>
      <c r="AH19" s="465" t="s">
        <v>350</v>
      </c>
    </row>
    <row r="20" spans="1:35" ht="27" customHeight="1" x14ac:dyDescent="0.2">
      <c r="B20" s="137">
        <f t="shared" si="0"/>
        <v>7</v>
      </c>
      <c r="C20" s="897" t="s">
        <v>653</v>
      </c>
      <c r="D20" s="898"/>
      <c r="E20" s="899"/>
      <c r="F20" s="940">
        <f>Андеррайтинг!C24</f>
        <v>0</v>
      </c>
      <c r="G20" s="940"/>
      <c r="H20" s="940"/>
      <c r="I20" s="940"/>
      <c r="J20" s="940"/>
      <c r="K20" s="940"/>
      <c r="L20" s="941"/>
      <c r="AH20" s="465" t="s">
        <v>351</v>
      </c>
    </row>
    <row r="21" spans="1:35" ht="40.5" customHeight="1" x14ac:dyDescent="0.2">
      <c r="B21" s="137">
        <f t="shared" si="0"/>
        <v>8</v>
      </c>
      <c r="C21" s="901" t="s">
        <v>654</v>
      </c>
      <c r="D21" s="902"/>
      <c r="E21" s="903"/>
      <c r="F21" s="938">
        <f>Андеррайтинг!C42</f>
        <v>40000</v>
      </c>
      <c r="G21" s="938"/>
      <c r="H21" s="938"/>
      <c r="I21" s="938"/>
      <c r="J21" s="938"/>
      <c r="K21" s="938"/>
      <c r="L21" s="939"/>
      <c r="AH21" s="465" t="s">
        <v>352</v>
      </c>
    </row>
    <row r="22" spans="1:35" ht="17.25" customHeight="1" x14ac:dyDescent="0.2">
      <c r="B22" s="137">
        <v>9</v>
      </c>
      <c r="C22" s="897" t="s">
        <v>144</v>
      </c>
      <c r="D22" s="898"/>
      <c r="E22" s="899"/>
      <c r="F22" s="948" t="s">
        <v>655</v>
      </c>
      <c r="G22" s="948"/>
      <c r="H22" s="948"/>
      <c r="I22" s="948"/>
      <c r="J22" s="948"/>
      <c r="K22" s="948"/>
      <c r="L22" s="949"/>
      <c r="AH22" s="465" t="s">
        <v>353</v>
      </c>
    </row>
    <row r="23" spans="1:35" ht="17.25" customHeight="1" thickBot="1" x14ac:dyDescent="0.25">
      <c r="B23" s="139">
        <v>10</v>
      </c>
      <c r="C23" s="933" t="s">
        <v>145</v>
      </c>
      <c r="D23" s="934"/>
      <c r="E23" s="935"/>
      <c r="F23" s="917" t="s">
        <v>168</v>
      </c>
      <c r="G23" s="917"/>
      <c r="H23" s="917"/>
      <c r="I23" s="917"/>
      <c r="J23" s="917"/>
      <c r="K23" s="917"/>
      <c r="L23" s="918"/>
      <c r="AH23" s="465" t="s">
        <v>354</v>
      </c>
    </row>
    <row r="24" spans="1:35" s="148" customFormat="1" ht="18.75" customHeight="1" thickBot="1" x14ac:dyDescent="0.25">
      <c r="A24" s="147"/>
      <c r="B24" s="900" t="s">
        <v>146</v>
      </c>
      <c r="C24" s="900"/>
      <c r="D24" s="900"/>
      <c r="E24" s="900"/>
      <c r="F24" s="900"/>
      <c r="G24" s="900"/>
      <c r="H24" s="143"/>
      <c r="I24" s="143"/>
      <c r="J24" s="143"/>
      <c r="K24" s="143"/>
      <c r="L24" s="143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59"/>
      <c r="AF24" s="147"/>
      <c r="AG24" s="147"/>
      <c r="AH24" s="465" t="s">
        <v>355</v>
      </c>
      <c r="AI24" s="166"/>
    </row>
    <row r="25" spans="1:35" ht="42.75" customHeight="1" thickBot="1" x14ac:dyDescent="0.25">
      <c r="B25" s="141" t="s">
        <v>140</v>
      </c>
      <c r="C25" s="915" t="s">
        <v>82</v>
      </c>
      <c r="D25" s="942"/>
      <c r="E25" s="915" t="s">
        <v>147</v>
      </c>
      <c r="F25" s="916"/>
      <c r="G25" s="916"/>
      <c r="H25" s="916"/>
      <c r="I25" s="141" t="s">
        <v>325</v>
      </c>
      <c r="J25" s="141" t="s">
        <v>235</v>
      </c>
      <c r="K25" s="141" t="s">
        <v>227</v>
      </c>
      <c r="L25" s="141" t="s">
        <v>148</v>
      </c>
      <c r="AH25" s="465" t="s">
        <v>356</v>
      </c>
    </row>
    <row r="26" spans="1:35" ht="17.25" customHeight="1" x14ac:dyDescent="0.2">
      <c r="B26" s="140">
        <v>1</v>
      </c>
      <c r="C26" s="929" t="str">
        <f>'Общая информация'!C3</f>
        <v xml:space="preserve">  </v>
      </c>
      <c r="D26" s="930"/>
      <c r="E26" s="943" t="str">
        <f>Андеррайтинг!B17</f>
        <v/>
      </c>
      <c r="F26" s="944"/>
      <c r="G26" s="944"/>
      <c r="H26" s="944"/>
      <c r="I26" s="906"/>
      <c r="J26" s="926"/>
      <c r="K26" s="926" t="e">
        <f>Андеррайтинг!C16</f>
        <v>#VALUE!</v>
      </c>
      <c r="L26" s="926" t="e">
        <f>Андеррайтинг!C16</f>
        <v>#VALUE!</v>
      </c>
      <c r="AH26" s="465" t="s">
        <v>357</v>
      </c>
    </row>
    <row r="27" spans="1:35" ht="17.25" customHeight="1" x14ac:dyDescent="0.2">
      <c r="B27" s="164">
        <v>2</v>
      </c>
      <c r="C27" s="931" t="str">
        <f>'Общая информация'!D3</f>
        <v xml:space="preserve">  </v>
      </c>
      <c r="D27" s="932"/>
      <c r="E27" s="945"/>
      <c r="F27" s="946"/>
      <c r="G27" s="946"/>
      <c r="H27" s="946"/>
      <c r="I27" s="907"/>
      <c r="J27" s="927"/>
      <c r="K27" s="927"/>
      <c r="L27" s="927"/>
      <c r="AH27" s="465" t="s">
        <v>358</v>
      </c>
    </row>
    <row r="28" spans="1:35" ht="17.25" customHeight="1" thickBot="1" x14ac:dyDescent="0.25">
      <c r="B28" s="163">
        <v>3</v>
      </c>
      <c r="C28" s="904" t="str">
        <f>'Общая информация'!E3</f>
        <v xml:space="preserve">  </v>
      </c>
      <c r="D28" s="905"/>
      <c r="E28" s="904"/>
      <c r="F28" s="947"/>
      <c r="G28" s="947"/>
      <c r="H28" s="947"/>
      <c r="I28" s="908"/>
      <c r="J28" s="928"/>
      <c r="K28" s="928"/>
      <c r="L28" s="928"/>
      <c r="AH28" s="464" t="s">
        <v>359</v>
      </c>
    </row>
    <row r="29" spans="1:35" ht="17.25" customHeight="1" thickBot="1" x14ac:dyDescent="0.25">
      <c r="B29" s="143" t="s">
        <v>320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AH29" s="464" t="s">
        <v>360</v>
      </c>
    </row>
    <row r="30" spans="1:35" ht="18" customHeight="1" thickBot="1" x14ac:dyDescent="0.25">
      <c r="B30" s="151" t="s">
        <v>140</v>
      </c>
      <c r="C30" s="923" t="s">
        <v>150</v>
      </c>
      <c r="D30" s="924"/>
      <c r="E30" s="924"/>
      <c r="F30" s="924"/>
      <c r="G30" s="925"/>
      <c r="H30" s="923" t="s">
        <v>87</v>
      </c>
      <c r="I30" s="924"/>
      <c r="J30" s="924"/>
      <c r="K30" s="924"/>
      <c r="L30" s="925"/>
      <c r="AH30" s="464" t="s">
        <v>361</v>
      </c>
    </row>
    <row r="31" spans="1:35" ht="14.45" customHeight="1" x14ac:dyDescent="0.2">
      <c r="B31" s="152">
        <v>1</v>
      </c>
      <c r="C31" s="909" t="str">
        <f>'Общая информация'!D3</f>
        <v xml:space="preserve">  </v>
      </c>
      <c r="D31" s="910"/>
      <c r="E31" s="910"/>
      <c r="F31" s="910"/>
      <c r="G31" s="911"/>
      <c r="H31" s="909" t="s">
        <v>321</v>
      </c>
      <c r="I31" s="910"/>
      <c r="J31" s="910"/>
      <c r="K31" s="910"/>
      <c r="L31" s="911"/>
      <c r="AH31" s="464" t="s">
        <v>362</v>
      </c>
    </row>
    <row r="32" spans="1:35" ht="17.25" customHeight="1" thickBot="1" x14ac:dyDescent="0.25">
      <c r="B32" s="153">
        <v>2</v>
      </c>
      <c r="C32" s="912" t="str">
        <f>'Общая информация'!E3</f>
        <v xml:space="preserve">  </v>
      </c>
      <c r="D32" s="913"/>
      <c r="E32" s="913"/>
      <c r="F32" s="913"/>
      <c r="G32" s="914"/>
      <c r="H32" s="912" t="s">
        <v>321</v>
      </c>
      <c r="I32" s="913"/>
      <c r="J32" s="913"/>
      <c r="K32" s="913"/>
      <c r="L32" s="914"/>
      <c r="AH32" s="464" t="s">
        <v>363</v>
      </c>
    </row>
    <row r="33" spans="2:34" ht="11.25" customHeight="1" x14ac:dyDescent="0.2"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AH33" s="464" t="s">
        <v>364</v>
      </c>
    </row>
    <row r="34" spans="2:34" ht="27" customHeight="1" x14ac:dyDescent="0.2">
      <c r="B34" s="952" t="s">
        <v>633</v>
      </c>
      <c r="C34" s="953"/>
      <c r="D34" s="953"/>
      <c r="E34" s="953"/>
      <c r="F34" s="953"/>
      <c r="G34" s="953"/>
      <c r="H34" s="954"/>
      <c r="I34" s="885"/>
      <c r="J34" s="886"/>
      <c r="K34" s="886"/>
      <c r="L34" s="887"/>
      <c r="AH34" s="463" t="s">
        <v>573</v>
      </c>
    </row>
    <row r="35" spans="2:34" ht="8.25" customHeight="1" x14ac:dyDescent="0.2">
      <c r="B35" s="445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AH35" s="470" t="s">
        <v>582</v>
      </c>
    </row>
    <row r="36" spans="2:34" ht="19.5" customHeight="1" x14ac:dyDescent="0.2">
      <c r="B36" s="900" t="s">
        <v>139</v>
      </c>
      <c r="C36" s="900"/>
      <c r="D36" s="900"/>
      <c r="E36" s="900"/>
      <c r="F36" s="900"/>
      <c r="G36" s="900"/>
      <c r="H36" s="900"/>
      <c r="I36" s="900"/>
      <c r="J36" s="900"/>
      <c r="K36" s="900"/>
      <c r="L36" s="900"/>
      <c r="AE36" s="158" t="s">
        <v>324</v>
      </c>
      <c r="AH36" s="470" t="s">
        <v>615</v>
      </c>
    </row>
    <row r="37" spans="2:34" ht="14.45" customHeight="1" x14ac:dyDescent="0.2">
      <c r="B37" s="888" t="s">
        <v>149</v>
      </c>
      <c r="C37" s="889"/>
      <c r="D37" s="889"/>
      <c r="E37" s="889"/>
      <c r="F37" s="889"/>
      <c r="G37" s="889"/>
      <c r="H37" s="890"/>
      <c r="I37" s="885"/>
      <c r="J37" s="886"/>
      <c r="K37" s="886"/>
      <c r="L37" s="887"/>
      <c r="AE37" s="158" t="s">
        <v>318</v>
      </c>
      <c r="AH37" s="470" t="s">
        <v>574</v>
      </c>
    </row>
    <row r="38" spans="2:34" ht="26.25" customHeight="1" x14ac:dyDescent="0.2">
      <c r="B38" s="888" t="s">
        <v>328</v>
      </c>
      <c r="C38" s="889"/>
      <c r="D38" s="889"/>
      <c r="E38" s="889"/>
      <c r="F38" s="889"/>
      <c r="G38" s="889"/>
      <c r="H38" s="890"/>
      <c r="I38" s="885"/>
      <c r="J38" s="886"/>
      <c r="K38" s="886"/>
      <c r="L38" s="887"/>
      <c r="AE38" s="158" t="s">
        <v>330</v>
      </c>
      <c r="AH38" s="470" t="s">
        <v>575</v>
      </c>
    </row>
    <row r="39" spans="2:34" ht="18" customHeight="1" x14ac:dyDescent="0.2">
      <c r="B39" s="888" t="s">
        <v>329</v>
      </c>
      <c r="C39" s="889"/>
      <c r="D39" s="889"/>
      <c r="E39" s="889"/>
      <c r="F39" s="889"/>
      <c r="G39" s="889"/>
      <c r="H39" s="890"/>
      <c r="I39" s="885"/>
      <c r="J39" s="886"/>
      <c r="K39" s="886"/>
      <c r="L39" s="887"/>
      <c r="AE39" s="158" t="s">
        <v>319</v>
      </c>
      <c r="AH39" s="470" t="s">
        <v>576</v>
      </c>
    </row>
    <row r="40" spans="2:34" ht="6" customHeight="1" x14ac:dyDescent="0.2">
      <c r="B40" s="409"/>
      <c r="C40" s="409"/>
      <c r="D40" s="409"/>
      <c r="E40" s="409"/>
      <c r="F40" s="409"/>
      <c r="G40" s="409"/>
      <c r="H40" s="409"/>
      <c r="I40" s="446"/>
      <c r="J40" s="446"/>
      <c r="K40" s="446"/>
      <c r="L40" s="446"/>
      <c r="AH40" s="470" t="s">
        <v>577</v>
      </c>
    </row>
    <row r="41" spans="2:34" ht="168.75" customHeight="1" x14ac:dyDescent="0.2">
      <c r="B41" s="896" t="s">
        <v>765</v>
      </c>
      <c r="C41" s="896"/>
      <c r="D41" s="896"/>
      <c r="E41" s="896"/>
      <c r="F41" s="896"/>
      <c r="G41" s="896"/>
      <c r="H41" s="896"/>
      <c r="I41" s="896"/>
      <c r="J41" s="896"/>
      <c r="K41" s="896"/>
      <c r="L41" s="896"/>
      <c r="AH41" s="470" t="s">
        <v>578</v>
      </c>
    </row>
    <row r="42" spans="2:34" ht="9" customHeight="1" thickBot="1" x14ac:dyDescent="0.25"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AE42" s="158" t="s">
        <v>331</v>
      </c>
      <c r="AH42" s="471" t="s">
        <v>579</v>
      </c>
    </row>
    <row r="43" spans="2:34" ht="30" customHeight="1" thickBot="1" x14ac:dyDescent="0.25">
      <c r="B43" s="893" t="s">
        <v>154</v>
      </c>
      <c r="C43" s="894"/>
      <c r="D43" s="894"/>
      <c r="E43" s="894"/>
      <c r="F43" s="894"/>
      <c r="G43" s="894"/>
      <c r="H43" s="894"/>
      <c r="I43" s="894"/>
      <c r="J43" s="894"/>
      <c r="K43" s="894"/>
      <c r="L43" s="895"/>
      <c r="AH43" s="463" t="s">
        <v>580</v>
      </c>
    </row>
    <row r="44" spans="2:34" ht="30.75" customHeight="1" thickBot="1" x14ac:dyDescent="0.25">
      <c r="B44" s="852" t="s">
        <v>150</v>
      </c>
      <c r="C44" s="851"/>
      <c r="D44" s="852" t="s">
        <v>71</v>
      </c>
      <c r="E44" s="872"/>
      <c r="F44" s="851" t="s">
        <v>151</v>
      </c>
      <c r="G44" s="851"/>
      <c r="H44" s="852" t="s">
        <v>152</v>
      </c>
      <c r="I44" s="872"/>
      <c r="J44" s="851" t="s">
        <v>153</v>
      </c>
      <c r="K44" s="883"/>
      <c r="L44" s="884"/>
      <c r="AE44" s="158" t="s">
        <v>157</v>
      </c>
      <c r="AH44" s="463" t="s">
        <v>581</v>
      </c>
    </row>
    <row r="45" spans="2:34" ht="29.25" customHeight="1" x14ac:dyDescent="0.2">
      <c r="B45" s="861" t="s">
        <v>233</v>
      </c>
      <c r="C45" s="862"/>
      <c r="D45" s="848" t="s">
        <v>572</v>
      </c>
      <c r="E45" s="848"/>
      <c r="F45" s="891" t="s">
        <v>229</v>
      </c>
      <c r="G45" s="892"/>
      <c r="H45" s="877"/>
      <c r="I45" s="878"/>
      <c r="J45" s="881"/>
      <c r="K45" s="881"/>
      <c r="L45" s="882"/>
      <c r="AE45" s="158" t="s">
        <v>6</v>
      </c>
      <c r="AH45" s="463" t="s">
        <v>583</v>
      </c>
    </row>
    <row r="46" spans="2:34" ht="27" customHeight="1" x14ac:dyDescent="0.2">
      <c r="B46" s="859" t="s">
        <v>231</v>
      </c>
      <c r="C46" s="860"/>
      <c r="D46" s="848" t="s">
        <v>572</v>
      </c>
      <c r="E46" s="848"/>
      <c r="F46" s="849" t="s">
        <v>322</v>
      </c>
      <c r="G46" s="850"/>
      <c r="H46" s="879"/>
      <c r="I46" s="880"/>
      <c r="J46" s="870"/>
      <c r="K46" s="870"/>
      <c r="L46" s="871"/>
      <c r="AH46" s="463" t="s">
        <v>584</v>
      </c>
    </row>
    <row r="47" spans="2:34" ht="27" customHeight="1" x14ac:dyDescent="0.2">
      <c r="B47" s="859" t="s">
        <v>332</v>
      </c>
      <c r="C47" s="860"/>
      <c r="D47" s="848" t="s">
        <v>689</v>
      </c>
      <c r="E47" s="848"/>
      <c r="F47" s="849" t="s">
        <v>333</v>
      </c>
      <c r="G47" s="850"/>
      <c r="H47" s="879"/>
      <c r="I47" s="880"/>
      <c r="J47" s="870"/>
      <c r="K47" s="870"/>
      <c r="L47" s="871"/>
      <c r="AH47" s="463" t="s">
        <v>665</v>
      </c>
    </row>
    <row r="48" spans="2:34" ht="27" customHeight="1" x14ac:dyDescent="0.2">
      <c r="B48" s="859" t="s">
        <v>662</v>
      </c>
      <c r="C48" s="860"/>
      <c r="D48" s="848" t="s">
        <v>663</v>
      </c>
      <c r="E48" s="848"/>
      <c r="F48" s="849" t="s">
        <v>664</v>
      </c>
      <c r="G48" s="850"/>
      <c r="H48" s="879"/>
      <c r="I48" s="880"/>
      <c r="J48" s="870"/>
      <c r="K48" s="870"/>
      <c r="L48" s="871"/>
      <c r="AH48" s="463" t="s">
        <v>585</v>
      </c>
    </row>
    <row r="49" spans="2:34" ht="26.25" customHeight="1" thickBot="1" x14ac:dyDescent="0.25">
      <c r="B49" s="863" t="s">
        <v>230</v>
      </c>
      <c r="C49" s="864"/>
      <c r="D49" s="868" t="s">
        <v>232</v>
      </c>
      <c r="E49" s="869"/>
      <c r="F49" s="873" t="s">
        <v>323</v>
      </c>
      <c r="G49" s="874"/>
      <c r="H49" s="875"/>
      <c r="I49" s="876"/>
      <c r="J49" s="865"/>
      <c r="K49" s="866"/>
      <c r="L49" s="867"/>
      <c r="AH49" s="463" t="s">
        <v>586</v>
      </c>
    </row>
    <row r="50" spans="2:34" ht="18" customHeight="1" thickBot="1" x14ac:dyDescent="0.25"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AH50" s="463" t="s">
        <v>587</v>
      </c>
    </row>
    <row r="51" spans="2:34" ht="18" customHeight="1" thickBot="1" x14ac:dyDescent="0.25">
      <c r="B51" s="845" t="s">
        <v>658</v>
      </c>
      <c r="C51" s="846"/>
      <c r="D51" s="846"/>
      <c r="E51" s="847"/>
      <c r="F51" s="457"/>
      <c r="G51" s="142"/>
      <c r="H51" s="142"/>
      <c r="I51" s="142"/>
      <c r="J51" s="142"/>
      <c r="K51" s="142"/>
      <c r="L51" s="142"/>
      <c r="AH51" s="463" t="s">
        <v>589</v>
      </c>
    </row>
    <row r="52" spans="2:34" ht="18" customHeight="1" x14ac:dyDescent="0.2">
      <c r="B52" s="853" t="s">
        <v>659</v>
      </c>
      <c r="C52" s="854"/>
      <c r="D52" s="460"/>
      <c r="E52" s="456" t="s">
        <v>657</v>
      </c>
      <c r="F52" s="457"/>
      <c r="G52" s="142"/>
      <c r="H52" s="142"/>
      <c r="I52" s="142"/>
      <c r="J52" s="142"/>
      <c r="K52" s="142"/>
      <c r="L52" s="142"/>
      <c r="AH52" s="463" t="s">
        <v>591</v>
      </c>
    </row>
    <row r="53" spans="2:34" ht="18" customHeight="1" thickBot="1" x14ac:dyDescent="0.25">
      <c r="B53" s="855" t="s">
        <v>660</v>
      </c>
      <c r="C53" s="856"/>
      <c r="D53" s="461"/>
      <c r="E53" s="462" t="s">
        <v>657</v>
      </c>
      <c r="F53" s="457"/>
      <c r="G53" s="142"/>
      <c r="H53" s="142"/>
      <c r="I53" s="142"/>
      <c r="J53" s="142"/>
      <c r="K53" s="142"/>
      <c r="L53" s="142"/>
      <c r="AH53" s="463" t="s">
        <v>592</v>
      </c>
    </row>
    <row r="54" spans="2:34" ht="18" customHeight="1" thickBot="1" x14ac:dyDescent="0.25">
      <c r="B54" s="857" t="s">
        <v>656</v>
      </c>
      <c r="C54" s="858"/>
      <c r="D54" s="843"/>
      <c r="E54" s="844"/>
      <c r="F54" s="458"/>
      <c r="G54" s="147"/>
      <c r="H54" s="157"/>
      <c r="I54" s="147"/>
      <c r="J54" s="147"/>
      <c r="K54" s="147"/>
      <c r="L54" s="147"/>
      <c r="AH54" s="463" t="s">
        <v>616</v>
      </c>
    </row>
    <row r="55" spans="2:34" ht="18" customHeight="1" x14ac:dyDescent="0.2">
      <c r="B55" s="459"/>
      <c r="C55" s="161"/>
      <c r="D55" s="161"/>
      <c r="E55" s="161"/>
      <c r="F55" s="458"/>
      <c r="G55" s="147"/>
      <c r="H55" s="157"/>
      <c r="I55" s="147"/>
      <c r="J55" s="147"/>
      <c r="K55" s="147"/>
      <c r="L55" s="147"/>
      <c r="AH55" s="463" t="s">
        <v>617</v>
      </c>
    </row>
    <row r="56" spans="2:34" ht="18" customHeight="1" x14ac:dyDescent="0.2">
      <c r="B56" s="459"/>
      <c r="C56" s="161"/>
      <c r="D56" s="161"/>
      <c r="E56" s="161"/>
      <c r="F56" s="458"/>
      <c r="G56" s="147"/>
      <c r="H56" s="157"/>
      <c r="I56" s="147"/>
      <c r="J56" s="147"/>
      <c r="K56" s="147"/>
      <c r="L56" s="147"/>
      <c r="AH56" s="463" t="s">
        <v>618</v>
      </c>
    </row>
    <row r="57" spans="2:34" ht="18" customHeight="1" x14ac:dyDescent="0.2">
      <c r="B57" s="459"/>
      <c r="C57" s="161"/>
      <c r="D57" s="161"/>
      <c r="E57" s="161"/>
      <c r="F57" s="458"/>
      <c r="G57" s="147"/>
      <c r="H57" s="157"/>
      <c r="I57" s="147"/>
      <c r="J57" s="147"/>
      <c r="K57" s="147"/>
      <c r="L57" s="147"/>
      <c r="AH57" s="463" t="s">
        <v>619</v>
      </c>
    </row>
    <row r="58" spans="2:34" ht="18" customHeight="1" x14ac:dyDescent="0.2">
      <c r="B58" s="447" t="s">
        <v>661</v>
      </c>
      <c r="C58" s="448"/>
      <c r="D58" s="448"/>
      <c r="E58" s="448"/>
      <c r="F58" s="448"/>
      <c r="G58" s="448"/>
      <c r="H58" s="448" t="s">
        <v>160</v>
      </c>
      <c r="I58" s="448"/>
      <c r="J58" s="449" t="s">
        <v>836</v>
      </c>
      <c r="K58" s="449"/>
      <c r="L58" s="448"/>
      <c r="M58" s="450"/>
      <c r="N58" s="450"/>
      <c r="AH58" s="463" t="s">
        <v>620</v>
      </c>
    </row>
    <row r="59" spans="2:34" ht="18" customHeight="1" x14ac:dyDescent="0.2">
      <c r="B59" s="448"/>
      <c r="C59" s="448"/>
      <c r="D59" s="448"/>
      <c r="E59" s="451"/>
      <c r="F59" s="451"/>
      <c r="G59" s="448"/>
      <c r="H59" s="451"/>
      <c r="I59" s="448"/>
      <c r="J59" s="452" t="s">
        <v>638</v>
      </c>
      <c r="K59" s="448"/>
      <c r="L59" s="448"/>
      <c r="M59" s="450"/>
      <c r="N59" s="450"/>
      <c r="AH59" s="463" t="s">
        <v>621</v>
      </c>
    </row>
    <row r="60" spans="2:34" ht="18" customHeight="1" x14ac:dyDescent="0.2">
      <c r="B60" s="448"/>
      <c r="C60" s="448"/>
      <c r="D60" s="448"/>
      <c r="E60" s="451"/>
      <c r="F60" s="451"/>
      <c r="G60" s="448"/>
      <c r="H60" s="451"/>
      <c r="I60" s="448"/>
      <c r="J60" s="452"/>
      <c r="K60" s="448"/>
      <c r="L60" s="448"/>
      <c r="M60" s="450"/>
      <c r="N60" s="450"/>
      <c r="AH60" s="463" t="s">
        <v>622</v>
      </c>
    </row>
    <row r="61" spans="2:34" ht="18" customHeight="1" x14ac:dyDescent="0.2">
      <c r="B61" s="448"/>
      <c r="C61" s="448"/>
      <c r="D61" s="448"/>
      <c r="E61" s="451"/>
      <c r="F61" s="451"/>
      <c r="G61" s="448"/>
      <c r="H61" s="448"/>
      <c r="I61" s="448"/>
      <c r="J61" s="449"/>
      <c r="K61" s="449"/>
      <c r="L61" s="448"/>
      <c r="M61" s="450"/>
      <c r="N61" s="450"/>
      <c r="AH61" s="463" t="s">
        <v>623</v>
      </c>
    </row>
    <row r="62" spans="2:34" ht="18" customHeight="1" x14ac:dyDescent="0.2">
      <c r="B62" s="448"/>
      <c r="C62" s="448"/>
      <c r="D62" s="448"/>
      <c r="E62" s="451"/>
      <c r="F62" s="451"/>
      <c r="G62" s="448"/>
      <c r="H62" s="451"/>
      <c r="I62" s="448"/>
      <c r="J62" s="452"/>
      <c r="K62" s="448"/>
      <c r="L62" s="448"/>
      <c r="M62" s="450"/>
      <c r="N62" s="450"/>
      <c r="AH62" s="463" t="s">
        <v>590</v>
      </c>
    </row>
    <row r="63" spans="2:34" ht="18" customHeight="1" x14ac:dyDescent="0.2">
      <c r="B63" s="448"/>
      <c r="C63" s="448"/>
      <c r="D63" s="448"/>
      <c r="E63" s="448"/>
      <c r="F63" s="448"/>
      <c r="G63" s="448"/>
      <c r="H63" s="448"/>
      <c r="I63" s="448"/>
      <c r="J63" s="448"/>
      <c r="K63" s="448"/>
      <c r="L63" s="448"/>
      <c r="M63" s="450"/>
      <c r="N63" s="450"/>
      <c r="AH63" s="463" t="s">
        <v>646</v>
      </c>
    </row>
    <row r="64" spans="2:34" ht="18" customHeight="1" x14ac:dyDescent="0.2">
      <c r="B64" s="453"/>
      <c r="C64" s="448"/>
      <c r="D64" s="448"/>
      <c r="E64" s="448"/>
      <c r="F64" s="448"/>
      <c r="G64" s="448"/>
      <c r="H64" s="448"/>
      <c r="I64" s="448"/>
      <c r="J64" s="449"/>
      <c r="K64" s="449"/>
      <c r="L64" s="448"/>
      <c r="M64" s="450"/>
      <c r="N64" s="450"/>
      <c r="AH64" s="463" t="s">
        <v>666</v>
      </c>
    </row>
    <row r="65" spans="2:34" ht="18" customHeight="1" x14ac:dyDescent="0.2">
      <c r="B65" s="448"/>
      <c r="C65" s="448"/>
      <c r="D65" s="448"/>
      <c r="E65" s="451"/>
      <c r="F65" s="451"/>
      <c r="G65" s="448"/>
      <c r="H65" s="451"/>
      <c r="I65" s="448"/>
      <c r="J65" s="452"/>
      <c r="K65" s="448"/>
      <c r="L65" s="448"/>
      <c r="M65" s="450"/>
      <c r="N65" s="450"/>
      <c r="AH65" s="463" t="s">
        <v>667</v>
      </c>
    </row>
    <row r="66" spans="2:34" ht="18" customHeight="1" x14ac:dyDescent="0.2">
      <c r="B66" s="450"/>
      <c r="C66" s="450"/>
      <c r="D66" s="450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AH66" s="463" t="s">
        <v>668</v>
      </c>
    </row>
    <row r="67" spans="2:34" ht="18" customHeight="1" x14ac:dyDescent="0.2"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AH67" s="463" t="s">
        <v>669</v>
      </c>
    </row>
    <row r="68" spans="2:34" x14ac:dyDescent="0.2"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AH68" s="463" t="s">
        <v>670</v>
      </c>
    </row>
    <row r="69" spans="2:34" x14ac:dyDescent="0.2"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AH69" s="463" t="s">
        <v>674</v>
      </c>
    </row>
    <row r="70" spans="2:34" x14ac:dyDescent="0.2"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AH70" s="463" t="s">
        <v>671</v>
      </c>
    </row>
    <row r="71" spans="2:34" x14ac:dyDescent="0.2"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AH71" s="463" t="s">
        <v>675</v>
      </c>
    </row>
    <row r="72" spans="2:34" x14ac:dyDescent="0.2"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AH72" s="463" t="s">
        <v>690</v>
      </c>
    </row>
    <row r="73" spans="2:34" x14ac:dyDescent="0.2"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AH73" s="463" t="s">
        <v>726</v>
      </c>
    </row>
    <row r="74" spans="2:34" x14ac:dyDescent="0.2"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AH74" s="463" t="s">
        <v>797</v>
      </c>
    </row>
    <row r="75" spans="2:34" x14ac:dyDescent="0.2"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AH75" s="463" t="s">
        <v>798</v>
      </c>
    </row>
    <row r="76" spans="2:34" x14ac:dyDescent="0.2"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AH76" s="463" t="s">
        <v>799</v>
      </c>
    </row>
    <row r="77" spans="2:34" x14ac:dyDescent="0.2"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AH77" s="463" t="s">
        <v>800</v>
      </c>
    </row>
    <row r="78" spans="2:34" x14ac:dyDescent="0.2"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AH78" s="463" t="s">
        <v>815</v>
      </c>
    </row>
    <row r="79" spans="2:34" x14ac:dyDescent="0.2"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AH79" s="463" t="s">
        <v>816</v>
      </c>
    </row>
    <row r="80" spans="2:34" x14ac:dyDescent="0.2"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AH80" s="463" t="s">
        <v>817</v>
      </c>
    </row>
    <row r="81" spans="2:34" x14ac:dyDescent="0.2"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AH81" s="463" t="s">
        <v>818</v>
      </c>
    </row>
    <row r="82" spans="2:34" x14ac:dyDescent="0.2"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AH82" s="463" t="s">
        <v>819</v>
      </c>
    </row>
    <row r="83" spans="2:34" x14ac:dyDescent="0.2"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AH83" s="463" t="s">
        <v>820</v>
      </c>
    </row>
    <row r="84" spans="2:34" x14ac:dyDescent="0.2"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AH84" s="463" t="s">
        <v>821</v>
      </c>
    </row>
    <row r="85" spans="2:34" x14ac:dyDescent="0.2"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AH85" s="463" t="s">
        <v>833</v>
      </c>
    </row>
    <row r="86" spans="2:34" x14ac:dyDescent="0.2"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AH86" s="463" t="s">
        <v>834</v>
      </c>
    </row>
    <row r="87" spans="2:34" x14ac:dyDescent="0.2"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AH87" s="136"/>
    </row>
    <row r="88" spans="2:34" x14ac:dyDescent="0.2"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AH88" s="136"/>
    </row>
    <row r="89" spans="2:34" x14ac:dyDescent="0.2"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AH89" s="136"/>
    </row>
    <row r="90" spans="2:34" x14ac:dyDescent="0.2"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AH90" s="136"/>
    </row>
    <row r="91" spans="2:34" x14ac:dyDescent="0.2"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AH91" s="136"/>
    </row>
    <row r="92" spans="2:34" x14ac:dyDescent="0.2"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AH92" s="136"/>
    </row>
    <row r="93" spans="2:34" x14ac:dyDescent="0.2"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AH93" s="136"/>
    </row>
    <row r="94" spans="2:34" x14ac:dyDescent="0.2"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AH94" s="136"/>
    </row>
    <row r="95" spans="2:34" x14ac:dyDescent="0.2"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AH95" s="136"/>
    </row>
    <row r="96" spans="2:34" x14ac:dyDescent="0.2"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AH96" s="136"/>
    </row>
    <row r="97" spans="2:34" x14ac:dyDescent="0.2"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AH97" s="136"/>
    </row>
    <row r="98" spans="2:34" x14ac:dyDescent="0.2"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AH98" s="136"/>
    </row>
    <row r="99" spans="2:34" x14ac:dyDescent="0.2"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AH99" s="136"/>
    </row>
    <row r="100" spans="2:34" x14ac:dyDescent="0.2"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AH100" s="136"/>
    </row>
    <row r="101" spans="2:34" x14ac:dyDescent="0.2"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AH101" s="136"/>
    </row>
    <row r="102" spans="2:34" x14ac:dyDescent="0.2"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AH102" s="136"/>
    </row>
    <row r="103" spans="2:34" x14ac:dyDescent="0.2"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AH103" s="136"/>
    </row>
    <row r="104" spans="2:34" x14ac:dyDescent="0.2"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AH104" s="136"/>
    </row>
    <row r="105" spans="2:34" x14ac:dyDescent="0.2"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AH105" s="136"/>
    </row>
    <row r="106" spans="2:34" x14ac:dyDescent="0.2"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AH106" s="136"/>
    </row>
    <row r="107" spans="2:34" x14ac:dyDescent="0.2"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AH107" s="136"/>
    </row>
    <row r="108" spans="2:34" x14ac:dyDescent="0.2"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AH108" s="136"/>
    </row>
    <row r="109" spans="2:34" x14ac:dyDescent="0.2"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AH109" s="136"/>
    </row>
    <row r="110" spans="2:34" x14ac:dyDescent="0.2"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AH110" s="136"/>
    </row>
    <row r="111" spans="2:34" x14ac:dyDescent="0.2"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AH111" s="136"/>
    </row>
    <row r="112" spans="2:34" x14ac:dyDescent="0.2"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AH112" s="136"/>
    </row>
    <row r="113" spans="2:34" x14ac:dyDescent="0.2"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AH113" s="136"/>
    </row>
    <row r="114" spans="2:34" x14ac:dyDescent="0.2"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AH114" s="136"/>
    </row>
    <row r="115" spans="2:34" x14ac:dyDescent="0.2"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AH115" s="136"/>
    </row>
    <row r="116" spans="2:34" x14ac:dyDescent="0.2"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AH116" s="136"/>
    </row>
    <row r="117" spans="2:34" x14ac:dyDescent="0.2"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AH117" s="136"/>
    </row>
    <row r="118" spans="2:34" x14ac:dyDescent="0.2"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AH118" s="136"/>
    </row>
    <row r="119" spans="2:34" x14ac:dyDescent="0.2"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AH119" s="136"/>
    </row>
    <row r="120" spans="2:34" x14ac:dyDescent="0.2"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AH120" s="136"/>
    </row>
    <row r="121" spans="2:34" x14ac:dyDescent="0.2"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AH121" s="136"/>
    </row>
    <row r="122" spans="2:34" x14ac:dyDescent="0.2"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AH122" s="136"/>
    </row>
    <row r="123" spans="2:34" x14ac:dyDescent="0.2"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AH123" s="136"/>
    </row>
    <row r="124" spans="2:34" x14ac:dyDescent="0.2"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AH124" s="136"/>
    </row>
    <row r="125" spans="2:34" x14ac:dyDescent="0.2"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AH125" s="136"/>
    </row>
    <row r="126" spans="2:34" x14ac:dyDescent="0.2"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AH126" s="136"/>
    </row>
    <row r="127" spans="2:34" x14ac:dyDescent="0.2"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AH127" s="136"/>
    </row>
    <row r="128" spans="2:34" x14ac:dyDescent="0.2"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AH128" s="136"/>
    </row>
    <row r="129" spans="2:34" x14ac:dyDescent="0.2"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AH129" s="136"/>
    </row>
    <row r="130" spans="2:34" x14ac:dyDescent="0.2"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AH130" s="136"/>
    </row>
    <row r="131" spans="2:34" x14ac:dyDescent="0.2"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AH131" s="136"/>
    </row>
    <row r="132" spans="2:34" x14ac:dyDescent="0.2"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AH132" s="136"/>
    </row>
    <row r="133" spans="2:34" x14ac:dyDescent="0.2"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AH133" s="136"/>
    </row>
    <row r="134" spans="2:34" x14ac:dyDescent="0.2"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AH134" s="136"/>
    </row>
    <row r="135" spans="2:34" x14ac:dyDescent="0.2"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AH135" s="136"/>
    </row>
    <row r="136" spans="2:34" x14ac:dyDescent="0.2"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AH136" s="136"/>
    </row>
    <row r="137" spans="2:34" x14ac:dyDescent="0.2"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AH137" s="136"/>
    </row>
    <row r="138" spans="2:34" x14ac:dyDescent="0.2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AH138" s="136"/>
    </row>
    <row r="139" spans="2:34" x14ac:dyDescent="0.2"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AH139" s="136"/>
    </row>
    <row r="140" spans="2:34" x14ac:dyDescent="0.2"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AH140" s="136"/>
    </row>
    <row r="141" spans="2:34" x14ac:dyDescent="0.2"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AH141" s="136"/>
    </row>
    <row r="142" spans="2:34" x14ac:dyDescent="0.2"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AH142" s="136"/>
    </row>
    <row r="143" spans="2:34" x14ac:dyDescent="0.2"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AH143" s="136"/>
    </row>
    <row r="144" spans="2:34" x14ac:dyDescent="0.2"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AH144" s="136"/>
    </row>
    <row r="145" spans="2:34" x14ac:dyDescent="0.2"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AH145" s="136"/>
    </row>
    <row r="146" spans="2:34" x14ac:dyDescent="0.2"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AH146" s="136"/>
    </row>
    <row r="147" spans="2:34" x14ac:dyDescent="0.2"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AH147" s="136"/>
    </row>
    <row r="148" spans="2:34" x14ac:dyDescent="0.2"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AH148" s="136"/>
    </row>
    <row r="149" spans="2:34" x14ac:dyDescent="0.2"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AH149" s="136"/>
    </row>
    <row r="150" spans="2:34" x14ac:dyDescent="0.2"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AH150" s="136"/>
    </row>
    <row r="151" spans="2:34" x14ac:dyDescent="0.2"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AH151" s="136"/>
    </row>
    <row r="152" spans="2:34" x14ac:dyDescent="0.2"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AH152" s="136"/>
    </row>
    <row r="153" spans="2:34" x14ac:dyDescent="0.2"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AH153" s="136"/>
    </row>
    <row r="154" spans="2:34" x14ac:dyDescent="0.2"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AH154" s="136"/>
    </row>
    <row r="155" spans="2:34" x14ac:dyDescent="0.2"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AH155" s="136"/>
    </row>
    <row r="156" spans="2:34" x14ac:dyDescent="0.2"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AH156" s="136"/>
    </row>
    <row r="157" spans="2:34" x14ac:dyDescent="0.2"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AH157" s="136"/>
    </row>
    <row r="158" spans="2:34" x14ac:dyDescent="0.2"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AH158" s="136"/>
    </row>
    <row r="159" spans="2:34" x14ac:dyDescent="0.2"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AH159" s="136"/>
    </row>
    <row r="160" spans="2:34" x14ac:dyDescent="0.2"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AH160" s="136"/>
    </row>
    <row r="161" spans="2:34" x14ac:dyDescent="0.2"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AH161" s="136"/>
    </row>
    <row r="162" spans="2:34" x14ac:dyDescent="0.2"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AH162" s="136"/>
    </row>
    <row r="163" spans="2:34" x14ac:dyDescent="0.2"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AH163" s="136"/>
    </row>
    <row r="164" spans="2:34" x14ac:dyDescent="0.2"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AH164" s="136"/>
    </row>
    <row r="165" spans="2:34" x14ac:dyDescent="0.2"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AH165" s="136"/>
    </row>
    <row r="166" spans="2:34" x14ac:dyDescent="0.2"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AH166" s="136"/>
    </row>
    <row r="167" spans="2:34" x14ac:dyDescent="0.2"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AH167" s="136"/>
    </row>
    <row r="168" spans="2:34" x14ac:dyDescent="0.2"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AH168" s="136"/>
    </row>
    <row r="169" spans="2:34" x14ac:dyDescent="0.2"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AH169" s="136"/>
    </row>
    <row r="170" spans="2:34" x14ac:dyDescent="0.2"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AH170" s="136"/>
    </row>
    <row r="171" spans="2:34" x14ac:dyDescent="0.2"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AH171" s="136"/>
    </row>
    <row r="172" spans="2:34" x14ac:dyDescent="0.2"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AH172" s="136"/>
    </row>
    <row r="173" spans="2:34" x14ac:dyDescent="0.2"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AH173" s="136"/>
    </row>
    <row r="174" spans="2:34" x14ac:dyDescent="0.2"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AH174" s="136"/>
    </row>
    <row r="175" spans="2:34" x14ac:dyDescent="0.2"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AH175" s="136"/>
    </row>
    <row r="176" spans="2:34" x14ac:dyDescent="0.2"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AH176" s="136"/>
    </row>
    <row r="177" spans="2:34" x14ac:dyDescent="0.2"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AH177" s="136"/>
    </row>
    <row r="178" spans="2:34" x14ac:dyDescent="0.2"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AH178" s="136"/>
    </row>
    <row r="179" spans="2:34" x14ac:dyDescent="0.2"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AH179" s="136"/>
    </row>
    <row r="180" spans="2:34" x14ac:dyDescent="0.2"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AH180" s="136"/>
    </row>
    <row r="181" spans="2:34" x14ac:dyDescent="0.2"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AH181" s="136"/>
    </row>
    <row r="182" spans="2:34" x14ac:dyDescent="0.2"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AH182" s="136"/>
    </row>
    <row r="183" spans="2:34" x14ac:dyDescent="0.2"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AH183" s="136"/>
    </row>
    <row r="184" spans="2:34" x14ac:dyDescent="0.2"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AH184" s="136"/>
    </row>
    <row r="185" spans="2:34" x14ac:dyDescent="0.2"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AH185" s="136"/>
    </row>
    <row r="186" spans="2:34" x14ac:dyDescent="0.2"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AH186" s="136"/>
    </row>
    <row r="187" spans="2:34" x14ac:dyDescent="0.2"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AH187" s="136"/>
    </row>
    <row r="188" spans="2:34" x14ac:dyDescent="0.2"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AH188" s="136"/>
    </row>
    <row r="189" spans="2:34" x14ac:dyDescent="0.2"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AH189" s="136"/>
    </row>
    <row r="190" spans="2:34" x14ac:dyDescent="0.2"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AH190" s="136"/>
    </row>
    <row r="191" spans="2:34" x14ac:dyDescent="0.2"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AH191" s="136"/>
    </row>
    <row r="192" spans="2:34" x14ac:dyDescent="0.2"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AH192" s="136"/>
    </row>
    <row r="193" spans="2:34" x14ac:dyDescent="0.2"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AH193" s="136"/>
    </row>
    <row r="194" spans="2:34" x14ac:dyDescent="0.2"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AH194" s="136"/>
    </row>
    <row r="195" spans="2:34" x14ac:dyDescent="0.2"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AH195" s="136"/>
    </row>
    <row r="196" spans="2:34" x14ac:dyDescent="0.2"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AH196" s="136"/>
    </row>
    <row r="197" spans="2:34" x14ac:dyDescent="0.2"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AH197" s="136"/>
    </row>
    <row r="198" spans="2:34" x14ac:dyDescent="0.2"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AH198" s="136"/>
    </row>
    <row r="199" spans="2:34" x14ac:dyDescent="0.2"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AH199" s="136"/>
    </row>
    <row r="200" spans="2:34" x14ac:dyDescent="0.2"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AH200" s="136"/>
    </row>
    <row r="201" spans="2:34" x14ac:dyDescent="0.2"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AH201" s="136"/>
    </row>
    <row r="202" spans="2:34" x14ac:dyDescent="0.2"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AH202" s="136"/>
    </row>
    <row r="203" spans="2:34" x14ac:dyDescent="0.2"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AH203" s="136"/>
    </row>
    <row r="204" spans="2:34" x14ac:dyDescent="0.2"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AH204" s="136"/>
    </row>
    <row r="205" spans="2:34" x14ac:dyDescent="0.2"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AH205" s="136"/>
    </row>
    <row r="206" spans="2:34" x14ac:dyDescent="0.2"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AH206" s="136"/>
    </row>
    <row r="207" spans="2:34" x14ac:dyDescent="0.2"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AH207" s="136"/>
    </row>
    <row r="208" spans="2:34" x14ac:dyDescent="0.2"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AH208" s="136"/>
    </row>
    <row r="209" spans="2:34" x14ac:dyDescent="0.2"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AH209" s="136"/>
    </row>
    <row r="210" spans="2:34" x14ac:dyDescent="0.2"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AH210" s="136"/>
    </row>
    <row r="211" spans="2:34" x14ac:dyDescent="0.2"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AH211" s="136"/>
    </row>
    <row r="212" spans="2:34" x14ac:dyDescent="0.2"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AH212" s="136"/>
    </row>
    <row r="213" spans="2:34" x14ac:dyDescent="0.2"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AH213" s="136"/>
    </row>
    <row r="214" spans="2:34" x14ac:dyDescent="0.2"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AH214" s="136"/>
    </row>
    <row r="215" spans="2:34" x14ac:dyDescent="0.2"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AH215" s="136"/>
    </row>
    <row r="216" spans="2:34" x14ac:dyDescent="0.2"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AH216" s="136"/>
    </row>
    <row r="217" spans="2:34" x14ac:dyDescent="0.2"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AH217" s="136"/>
    </row>
    <row r="218" spans="2:34" x14ac:dyDescent="0.2"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AH218" s="136"/>
    </row>
    <row r="219" spans="2:34" x14ac:dyDescent="0.2"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AH219" s="136"/>
    </row>
    <row r="220" spans="2:34" x14ac:dyDescent="0.2"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AH220" s="136"/>
    </row>
    <row r="221" spans="2:34" x14ac:dyDescent="0.2"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AH221" s="136"/>
    </row>
    <row r="222" spans="2:34" x14ac:dyDescent="0.2"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AH222" s="136"/>
    </row>
    <row r="223" spans="2:34" x14ac:dyDescent="0.2"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AH223" s="136"/>
    </row>
    <row r="224" spans="2:34" x14ac:dyDescent="0.2"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AH224" s="136"/>
    </row>
    <row r="225" spans="2:34" x14ac:dyDescent="0.2"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AH225" s="136"/>
    </row>
    <row r="226" spans="2:34" x14ac:dyDescent="0.2"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AH226" s="136"/>
    </row>
    <row r="227" spans="2:34" x14ac:dyDescent="0.2"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AH227" s="136"/>
    </row>
    <row r="228" spans="2:34" x14ac:dyDescent="0.2"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AH228" s="136"/>
    </row>
    <row r="229" spans="2:34" x14ac:dyDescent="0.2"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AH229" s="136"/>
    </row>
    <row r="230" spans="2:34" x14ac:dyDescent="0.2"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AH230" s="136"/>
    </row>
    <row r="231" spans="2:34" x14ac:dyDescent="0.2"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AH231" s="136"/>
    </row>
    <row r="232" spans="2:34" x14ac:dyDescent="0.2"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AH232" s="136"/>
    </row>
    <row r="233" spans="2:34" x14ac:dyDescent="0.2"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AH233" s="136"/>
    </row>
    <row r="234" spans="2:34" x14ac:dyDescent="0.2"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AH234" s="136"/>
    </row>
    <row r="235" spans="2:34" x14ac:dyDescent="0.2"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AH235" s="136"/>
    </row>
    <row r="236" spans="2:34" x14ac:dyDescent="0.2"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AH236" s="136"/>
    </row>
    <row r="237" spans="2:34" x14ac:dyDescent="0.2"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AH237" s="136"/>
    </row>
    <row r="238" spans="2:34" x14ac:dyDescent="0.2"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AH238" s="136"/>
    </row>
    <row r="239" spans="2:34" x14ac:dyDescent="0.2"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AH239" s="136"/>
    </row>
    <row r="240" spans="2:34" x14ac:dyDescent="0.2"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AH240" s="136"/>
    </row>
    <row r="241" spans="2:34" x14ac:dyDescent="0.2"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AH241" s="136"/>
    </row>
    <row r="242" spans="2:34" x14ac:dyDescent="0.2"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AH242" s="136"/>
    </row>
    <row r="243" spans="2:34" x14ac:dyDescent="0.2"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AH243" s="136"/>
    </row>
    <row r="244" spans="2:34" x14ac:dyDescent="0.2"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AH244" s="136"/>
    </row>
    <row r="245" spans="2:34" x14ac:dyDescent="0.2"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AH245" s="136"/>
    </row>
    <row r="246" spans="2:34" x14ac:dyDescent="0.2"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AH246" s="136"/>
    </row>
    <row r="247" spans="2:34" x14ac:dyDescent="0.2"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AH247" s="136"/>
    </row>
    <row r="248" spans="2:34" x14ac:dyDescent="0.2"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AH248" s="136"/>
    </row>
    <row r="249" spans="2:34" x14ac:dyDescent="0.2"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AH249" s="136"/>
    </row>
    <row r="250" spans="2:34" x14ac:dyDescent="0.2"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AH250" s="136"/>
    </row>
    <row r="251" spans="2:34" x14ac:dyDescent="0.2"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AH251" s="136"/>
    </row>
    <row r="252" spans="2:34" x14ac:dyDescent="0.2"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AH252" s="136"/>
    </row>
    <row r="253" spans="2:34" x14ac:dyDescent="0.2"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AH253" s="136"/>
    </row>
    <row r="254" spans="2:34" x14ac:dyDescent="0.2"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AH254" s="136"/>
    </row>
    <row r="255" spans="2:34" x14ac:dyDescent="0.2"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AH255" s="136"/>
    </row>
    <row r="256" spans="2:34" x14ac:dyDescent="0.2"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AH256" s="136"/>
    </row>
    <row r="257" spans="2:34" x14ac:dyDescent="0.2"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AH257" s="136"/>
    </row>
    <row r="258" spans="2:34" x14ac:dyDescent="0.2"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AH258" s="136"/>
    </row>
    <row r="259" spans="2:34" x14ac:dyDescent="0.2"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AH259" s="136"/>
    </row>
    <row r="260" spans="2:34" x14ac:dyDescent="0.2"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AH260" s="136"/>
    </row>
    <row r="261" spans="2:34" x14ac:dyDescent="0.2"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AH261" s="136"/>
    </row>
    <row r="262" spans="2:34" x14ac:dyDescent="0.2"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AH262" s="136"/>
    </row>
    <row r="263" spans="2:34" x14ac:dyDescent="0.2"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AH263" s="136"/>
    </row>
    <row r="264" spans="2:34" x14ac:dyDescent="0.2"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AH264" s="136"/>
    </row>
    <row r="265" spans="2:34" x14ac:dyDescent="0.2"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AH265" s="136"/>
    </row>
    <row r="266" spans="2:34" x14ac:dyDescent="0.2"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AH266" s="136"/>
    </row>
    <row r="267" spans="2:34" x14ac:dyDescent="0.2"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AH267" s="136"/>
    </row>
    <row r="268" spans="2:34" x14ac:dyDescent="0.2"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AH268" s="136"/>
    </row>
    <row r="269" spans="2:34" x14ac:dyDescent="0.2"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AH269" s="136"/>
    </row>
    <row r="270" spans="2:34" x14ac:dyDescent="0.2"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AH270" s="136"/>
    </row>
    <row r="271" spans="2:34" x14ac:dyDescent="0.2"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AH271" s="136"/>
    </row>
    <row r="272" spans="2:34" x14ac:dyDescent="0.2"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AH272" s="136"/>
    </row>
    <row r="273" spans="2:34" x14ac:dyDescent="0.2"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AH273" s="136"/>
    </row>
    <row r="274" spans="2:34" x14ac:dyDescent="0.2"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AH274" s="136"/>
    </row>
    <row r="275" spans="2:34" x14ac:dyDescent="0.2"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AH275" s="136"/>
    </row>
    <row r="276" spans="2:34" x14ac:dyDescent="0.2"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AH276" s="136"/>
    </row>
    <row r="277" spans="2:34" x14ac:dyDescent="0.2"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AH277" s="136"/>
    </row>
    <row r="278" spans="2:34" x14ac:dyDescent="0.2"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AH278" s="136"/>
    </row>
    <row r="279" spans="2:34" x14ac:dyDescent="0.2"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AH279" s="136"/>
    </row>
    <row r="280" spans="2:34" x14ac:dyDescent="0.2"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  <c r="AH280" s="136"/>
    </row>
    <row r="281" spans="2:34" x14ac:dyDescent="0.2"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  <c r="AH281" s="136"/>
    </row>
    <row r="282" spans="2:34" x14ac:dyDescent="0.2"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  <c r="AH282" s="136"/>
    </row>
    <row r="283" spans="2:34" x14ac:dyDescent="0.2"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  <c r="AH283" s="136"/>
    </row>
    <row r="284" spans="2:34" x14ac:dyDescent="0.2"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  <c r="AH284" s="136"/>
    </row>
    <row r="285" spans="2:34" x14ac:dyDescent="0.2"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  <c r="AH285" s="136"/>
    </row>
    <row r="286" spans="2:34" x14ac:dyDescent="0.2"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AH286" s="136"/>
    </row>
    <row r="287" spans="2:34" x14ac:dyDescent="0.2"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AH287" s="136"/>
    </row>
    <row r="288" spans="2:34" x14ac:dyDescent="0.2"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  <c r="AH288" s="136"/>
    </row>
    <row r="289" spans="2:34" x14ac:dyDescent="0.2"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  <c r="AH289" s="136"/>
    </row>
    <row r="290" spans="2:34" x14ac:dyDescent="0.2"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AH290" s="136"/>
    </row>
    <row r="291" spans="2:34" x14ac:dyDescent="0.2"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  <c r="AH291" s="136"/>
    </row>
    <row r="292" spans="2:34" x14ac:dyDescent="0.2"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  <c r="AH292" s="136"/>
    </row>
    <row r="293" spans="2:34" x14ac:dyDescent="0.2"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  <c r="AH293" s="136"/>
    </row>
    <row r="294" spans="2:34" x14ac:dyDescent="0.2"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  <c r="AH294" s="136"/>
    </row>
    <row r="295" spans="2:34" x14ac:dyDescent="0.2"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AH295" s="136"/>
    </row>
    <row r="296" spans="2:34" x14ac:dyDescent="0.2"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  <c r="AH296" s="136"/>
    </row>
    <row r="297" spans="2:34" x14ac:dyDescent="0.2"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  <c r="AH297" s="136"/>
    </row>
    <row r="298" spans="2:34" x14ac:dyDescent="0.2"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AH298" s="136"/>
    </row>
    <row r="299" spans="2:34" x14ac:dyDescent="0.2"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AH299" s="136"/>
    </row>
    <row r="300" spans="2:34" x14ac:dyDescent="0.2"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  <c r="AH300" s="136"/>
    </row>
    <row r="301" spans="2:34" x14ac:dyDescent="0.2"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AH301" s="136"/>
    </row>
    <row r="302" spans="2:34" x14ac:dyDescent="0.2"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AH302" s="136"/>
    </row>
    <row r="303" spans="2:34" x14ac:dyDescent="0.2"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AH303" s="136"/>
    </row>
    <row r="304" spans="2:34" x14ac:dyDescent="0.2"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  <c r="AH304" s="136"/>
    </row>
    <row r="305" spans="2:34" x14ac:dyDescent="0.2"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  <c r="AH305" s="136"/>
    </row>
    <row r="306" spans="2:34" x14ac:dyDescent="0.2"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  <c r="AH306" s="136"/>
    </row>
    <row r="307" spans="2:34" x14ac:dyDescent="0.2"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  <c r="AH307" s="136"/>
    </row>
    <row r="308" spans="2:34" x14ac:dyDescent="0.2"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  <c r="AH308" s="136"/>
    </row>
    <row r="309" spans="2:34" x14ac:dyDescent="0.2"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  <c r="AH309" s="136"/>
    </row>
    <row r="310" spans="2:34" x14ac:dyDescent="0.2"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  <c r="AH310" s="136"/>
    </row>
    <row r="311" spans="2:34" x14ac:dyDescent="0.2"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  <c r="AH311" s="136"/>
    </row>
    <row r="312" spans="2:34" x14ac:dyDescent="0.2"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  <c r="AH312" s="136"/>
    </row>
    <row r="313" spans="2:34" x14ac:dyDescent="0.2"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  <c r="AH313" s="136"/>
    </row>
    <row r="314" spans="2:34" x14ac:dyDescent="0.2"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  <c r="AH314" s="136"/>
    </row>
    <row r="315" spans="2:34" x14ac:dyDescent="0.2"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  <c r="AH315" s="136"/>
    </row>
    <row r="316" spans="2:34" x14ac:dyDescent="0.2"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  <c r="AH316" s="136"/>
    </row>
    <row r="317" spans="2:34" x14ac:dyDescent="0.2"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  <c r="AH317" s="136"/>
    </row>
    <row r="318" spans="2:34" x14ac:dyDescent="0.2"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  <c r="AH318" s="136"/>
    </row>
    <row r="319" spans="2:34" x14ac:dyDescent="0.2"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  <c r="AH319" s="136"/>
    </row>
    <row r="320" spans="2:34" x14ac:dyDescent="0.2"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  <c r="AH320" s="136"/>
    </row>
    <row r="321" spans="2:34" x14ac:dyDescent="0.2"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  <c r="AH321" s="136"/>
    </row>
    <row r="322" spans="2:34" x14ac:dyDescent="0.2"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  <c r="AH322" s="136"/>
    </row>
    <row r="323" spans="2:34" x14ac:dyDescent="0.2"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  <c r="AH323" s="136"/>
    </row>
    <row r="324" spans="2:34" x14ac:dyDescent="0.2"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AH324" s="136"/>
    </row>
    <row r="325" spans="2:34" x14ac:dyDescent="0.2"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AH325" s="136"/>
    </row>
    <row r="326" spans="2:34" x14ac:dyDescent="0.2"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AH326" s="136"/>
    </row>
    <row r="327" spans="2:34" x14ac:dyDescent="0.2"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AH327" s="136"/>
    </row>
    <row r="328" spans="2:34" x14ac:dyDescent="0.2"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  <c r="AH328" s="136"/>
    </row>
    <row r="329" spans="2:34" x14ac:dyDescent="0.2"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  <c r="AH329" s="136"/>
    </row>
    <row r="330" spans="2:34" x14ac:dyDescent="0.2"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  <c r="AH330" s="136"/>
    </row>
    <row r="331" spans="2:34" x14ac:dyDescent="0.2"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  <c r="AH331" s="136"/>
    </row>
    <row r="332" spans="2:34" x14ac:dyDescent="0.2"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AH332" s="136"/>
    </row>
    <row r="333" spans="2:34" x14ac:dyDescent="0.2"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AH333" s="136"/>
    </row>
    <row r="334" spans="2:34" x14ac:dyDescent="0.2"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  <c r="AH334" s="136"/>
    </row>
    <row r="335" spans="2:34" x14ac:dyDescent="0.2"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  <c r="AH335" s="136"/>
    </row>
    <row r="336" spans="2:34" x14ac:dyDescent="0.2"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  <c r="AH336" s="136"/>
    </row>
    <row r="337" spans="2:34" x14ac:dyDescent="0.2"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  <c r="AH337" s="136"/>
    </row>
    <row r="338" spans="2:34" x14ac:dyDescent="0.2"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  <c r="AH338" s="136"/>
    </row>
    <row r="339" spans="2:34" x14ac:dyDescent="0.2"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  <c r="AH339" s="136"/>
    </row>
    <row r="340" spans="2:34" x14ac:dyDescent="0.2"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  <c r="AH340" s="136"/>
    </row>
    <row r="341" spans="2:34" x14ac:dyDescent="0.2"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  <c r="AH341" s="136"/>
    </row>
    <row r="342" spans="2:34" x14ac:dyDescent="0.2"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  <c r="AH342" s="136"/>
    </row>
    <row r="343" spans="2:34" x14ac:dyDescent="0.2"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  <c r="AH343" s="136"/>
    </row>
    <row r="344" spans="2:34" x14ac:dyDescent="0.2"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  <c r="AH344" s="136"/>
    </row>
    <row r="345" spans="2:34" x14ac:dyDescent="0.2"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AH345" s="136"/>
    </row>
    <row r="346" spans="2:34" x14ac:dyDescent="0.2"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  <c r="AH346" s="136"/>
    </row>
    <row r="347" spans="2:34" x14ac:dyDescent="0.2"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  <c r="AH347" s="136"/>
    </row>
    <row r="348" spans="2:34" x14ac:dyDescent="0.2"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  <c r="AH348" s="136"/>
    </row>
    <row r="349" spans="2:34" x14ac:dyDescent="0.2"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  <c r="AH349" s="136"/>
    </row>
    <row r="350" spans="2:34" x14ac:dyDescent="0.2"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  <c r="AH350" s="136"/>
    </row>
    <row r="351" spans="2:34" x14ac:dyDescent="0.2"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  <c r="AH351" s="136"/>
    </row>
    <row r="352" spans="2:34" x14ac:dyDescent="0.2"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  <c r="AH352" s="136"/>
    </row>
    <row r="353" spans="2:34" x14ac:dyDescent="0.2"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AH353" s="136"/>
    </row>
    <row r="354" spans="2:34" x14ac:dyDescent="0.2"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AH354" s="136"/>
    </row>
    <row r="355" spans="2:34" x14ac:dyDescent="0.2"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  <c r="AH355" s="136"/>
    </row>
    <row r="356" spans="2:34" x14ac:dyDescent="0.2"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  <c r="AH356" s="136"/>
    </row>
    <row r="357" spans="2:34" x14ac:dyDescent="0.2"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  <c r="AH357" s="136"/>
    </row>
    <row r="358" spans="2:34" x14ac:dyDescent="0.2"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  <c r="AH358" s="136"/>
    </row>
    <row r="359" spans="2:34" x14ac:dyDescent="0.2"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  <c r="AH359" s="136"/>
    </row>
    <row r="360" spans="2:34" x14ac:dyDescent="0.2"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  <c r="AH360" s="136"/>
    </row>
    <row r="361" spans="2:34" x14ac:dyDescent="0.2"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  <c r="AH361" s="136"/>
    </row>
    <row r="362" spans="2:34" x14ac:dyDescent="0.2"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AH362" s="136"/>
    </row>
    <row r="363" spans="2:34" x14ac:dyDescent="0.2"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AH363" s="136"/>
    </row>
    <row r="364" spans="2:34" x14ac:dyDescent="0.2"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  <c r="AH364" s="136"/>
    </row>
    <row r="365" spans="2:34" x14ac:dyDescent="0.2"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  <c r="AH365" s="136"/>
    </row>
    <row r="366" spans="2:34" x14ac:dyDescent="0.2"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  <c r="AH366" s="136"/>
    </row>
    <row r="367" spans="2:34" x14ac:dyDescent="0.2"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AH367" s="136"/>
    </row>
    <row r="368" spans="2:34" x14ac:dyDescent="0.2"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  <c r="AH368" s="136"/>
    </row>
    <row r="369" spans="2:34" x14ac:dyDescent="0.2"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  <c r="AH369" s="136"/>
    </row>
    <row r="370" spans="2:34" x14ac:dyDescent="0.2"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  <c r="AH370" s="136"/>
    </row>
    <row r="371" spans="2:34" x14ac:dyDescent="0.2"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AH371" s="136"/>
    </row>
    <row r="372" spans="2:34" x14ac:dyDescent="0.2"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  <c r="AH372" s="136"/>
    </row>
    <row r="373" spans="2:34" x14ac:dyDescent="0.2"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  <c r="AH373" s="136"/>
    </row>
    <row r="374" spans="2:34" x14ac:dyDescent="0.2"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  <c r="AH374" s="136"/>
    </row>
    <row r="375" spans="2:34" x14ac:dyDescent="0.2"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  <c r="AH375" s="136"/>
    </row>
    <row r="376" spans="2:34" x14ac:dyDescent="0.2"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  <c r="AH376" s="136"/>
    </row>
    <row r="377" spans="2:34" x14ac:dyDescent="0.2"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  <c r="AH377" s="136"/>
    </row>
    <row r="378" spans="2:34" x14ac:dyDescent="0.2"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  <c r="AH378" s="136"/>
    </row>
    <row r="379" spans="2:34" x14ac:dyDescent="0.2"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  <c r="AH379" s="136"/>
    </row>
    <row r="380" spans="2:34" x14ac:dyDescent="0.2"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AH380" s="136"/>
    </row>
    <row r="381" spans="2:34" x14ac:dyDescent="0.2"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  <c r="AH381" s="136"/>
    </row>
    <row r="382" spans="2:34" x14ac:dyDescent="0.2"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  <c r="AH382" s="136"/>
    </row>
    <row r="383" spans="2:34" x14ac:dyDescent="0.2"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AH383" s="136"/>
    </row>
    <row r="384" spans="2:34" x14ac:dyDescent="0.2"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  <c r="AH384" s="136"/>
    </row>
    <row r="385" spans="2:34" x14ac:dyDescent="0.2"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  <c r="AH385" s="136"/>
    </row>
    <row r="386" spans="2:34" x14ac:dyDescent="0.2"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  <c r="AH386" s="136"/>
    </row>
    <row r="387" spans="2:34" x14ac:dyDescent="0.2"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  <c r="AH387" s="136"/>
    </row>
    <row r="388" spans="2:34" x14ac:dyDescent="0.2"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  <c r="AH388" s="136"/>
    </row>
    <row r="389" spans="2:34" x14ac:dyDescent="0.2"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AH389" s="136"/>
    </row>
    <row r="390" spans="2:34" x14ac:dyDescent="0.2"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  <c r="AH390" s="136"/>
    </row>
    <row r="391" spans="2:34" x14ac:dyDescent="0.2"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AH391" s="136"/>
    </row>
    <row r="392" spans="2:34" x14ac:dyDescent="0.2"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  <c r="AH392" s="136"/>
    </row>
    <row r="393" spans="2:34" x14ac:dyDescent="0.2"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  <c r="AH393" s="136"/>
    </row>
    <row r="394" spans="2:34" x14ac:dyDescent="0.2"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  <c r="AH394" s="136"/>
    </row>
    <row r="395" spans="2:34" x14ac:dyDescent="0.2"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  <c r="AH395" s="136"/>
    </row>
    <row r="396" spans="2:34" x14ac:dyDescent="0.2"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  <c r="AH396" s="136"/>
    </row>
    <row r="397" spans="2:34" x14ac:dyDescent="0.2"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  <c r="AH397" s="136"/>
    </row>
    <row r="398" spans="2:34" x14ac:dyDescent="0.2"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  <c r="AH398" s="136"/>
    </row>
    <row r="399" spans="2:34" x14ac:dyDescent="0.2"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  <c r="AH399" s="136"/>
    </row>
    <row r="400" spans="2:34" x14ac:dyDescent="0.2"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  <c r="AH400" s="136"/>
    </row>
    <row r="401" spans="2:34" x14ac:dyDescent="0.2"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AH401" s="136"/>
    </row>
    <row r="402" spans="2:34" x14ac:dyDescent="0.2"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  <c r="AH402" s="136"/>
    </row>
    <row r="403" spans="2:34" x14ac:dyDescent="0.2"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  <c r="AH403" s="136"/>
    </row>
    <row r="404" spans="2:34" x14ac:dyDescent="0.2"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  <c r="AH404" s="136"/>
    </row>
    <row r="405" spans="2:34" x14ac:dyDescent="0.2"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  <c r="AH405" s="136"/>
    </row>
    <row r="406" spans="2:34" x14ac:dyDescent="0.2"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  <c r="AH406" s="136"/>
    </row>
    <row r="407" spans="2:34" x14ac:dyDescent="0.2"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AH407" s="136"/>
    </row>
    <row r="408" spans="2:34" x14ac:dyDescent="0.2"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  <c r="AH408" s="136"/>
    </row>
    <row r="409" spans="2:34" x14ac:dyDescent="0.2"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  <c r="AH409" s="136"/>
    </row>
    <row r="410" spans="2:34" x14ac:dyDescent="0.2"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AH410" s="136"/>
    </row>
    <row r="411" spans="2:34" x14ac:dyDescent="0.2"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AH411" s="136"/>
    </row>
    <row r="412" spans="2:34" x14ac:dyDescent="0.2"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  <c r="AH412" s="136"/>
    </row>
    <row r="413" spans="2:34" x14ac:dyDescent="0.2"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  <c r="AH413" s="136"/>
    </row>
    <row r="414" spans="2:34" x14ac:dyDescent="0.2"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  <c r="AH414" s="136"/>
    </row>
    <row r="415" spans="2:34" x14ac:dyDescent="0.2"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  <c r="AH415" s="136"/>
    </row>
    <row r="416" spans="2:34" x14ac:dyDescent="0.2"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  <c r="AH416" s="136"/>
    </row>
    <row r="417" spans="2:34" x14ac:dyDescent="0.2"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  <c r="AH417" s="136"/>
    </row>
    <row r="418" spans="2:34" x14ac:dyDescent="0.2"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  <c r="AH418" s="136"/>
    </row>
    <row r="419" spans="2:34" x14ac:dyDescent="0.2"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  <c r="AH419" s="136"/>
    </row>
    <row r="420" spans="2:34" x14ac:dyDescent="0.2"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  <c r="AH420" s="136"/>
    </row>
    <row r="421" spans="2:34" x14ac:dyDescent="0.2"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  <c r="AH421" s="136"/>
    </row>
    <row r="422" spans="2:34" x14ac:dyDescent="0.2"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AH422" s="136"/>
    </row>
    <row r="423" spans="2:34" x14ac:dyDescent="0.2"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  <c r="AH423" s="136"/>
    </row>
    <row r="424" spans="2:34" x14ac:dyDescent="0.2"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  <c r="AH424" s="136"/>
    </row>
    <row r="425" spans="2:34" x14ac:dyDescent="0.2"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  <c r="AH425" s="136"/>
    </row>
    <row r="426" spans="2:34" x14ac:dyDescent="0.2"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  <c r="AH426" s="136"/>
    </row>
    <row r="427" spans="2:34" x14ac:dyDescent="0.2"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AH427" s="136"/>
    </row>
    <row r="428" spans="2:34" x14ac:dyDescent="0.2"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  <c r="AH428" s="136"/>
    </row>
    <row r="429" spans="2:34" x14ac:dyDescent="0.2"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AH429" s="136"/>
    </row>
    <row r="430" spans="2:34" x14ac:dyDescent="0.2"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  <c r="AH430" s="136"/>
    </row>
    <row r="431" spans="2:34" x14ac:dyDescent="0.2"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  <c r="AH431" s="136"/>
    </row>
    <row r="432" spans="2:34" x14ac:dyDescent="0.2"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  <c r="AH432" s="136"/>
    </row>
    <row r="433" spans="2:34" x14ac:dyDescent="0.2"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  <c r="AH433" s="136"/>
    </row>
    <row r="434" spans="2:34" x14ac:dyDescent="0.2"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AH434" s="136"/>
    </row>
    <row r="435" spans="2:34" x14ac:dyDescent="0.2"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  <c r="AH435" s="136"/>
    </row>
    <row r="436" spans="2:34" x14ac:dyDescent="0.2"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  <c r="AH436" s="136"/>
    </row>
    <row r="437" spans="2:34" x14ac:dyDescent="0.2"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  <c r="AH437" s="136"/>
    </row>
    <row r="438" spans="2:34" x14ac:dyDescent="0.2"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  <c r="AH438" s="136"/>
    </row>
    <row r="439" spans="2:34" x14ac:dyDescent="0.2"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  <c r="AH439" s="136"/>
    </row>
    <row r="440" spans="2:34" x14ac:dyDescent="0.2"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AH440" s="136"/>
    </row>
    <row r="441" spans="2:34" x14ac:dyDescent="0.2"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  <c r="AH441" s="136"/>
    </row>
    <row r="442" spans="2:34" x14ac:dyDescent="0.2"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  <c r="AH442" s="136"/>
    </row>
    <row r="443" spans="2:34" x14ac:dyDescent="0.2"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  <c r="AH443" s="136"/>
    </row>
    <row r="444" spans="2:34" x14ac:dyDescent="0.2"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  <c r="AH444" s="136"/>
    </row>
    <row r="445" spans="2:34" x14ac:dyDescent="0.2"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  <c r="AH445" s="136"/>
    </row>
    <row r="446" spans="2:34" x14ac:dyDescent="0.2"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  <c r="AH446" s="136"/>
    </row>
    <row r="447" spans="2:34" x14ac:dyDescent="0.2"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  <c r="AH447" s="136"/>
    </row>
    <row r="448" spans="2:34" x14ac:dyDescent="0.2"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  <c r="AH448" s="136"/>
    </row>
    <row r="449" spans="2:34" x14ac:dyDescent="0.2"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  <c r="AH449" s="136"/>
    </row>
    <row r="450" spans="2:34" x14ac:dyDescent="0.2"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  <c r="AH450" s="136"/>
    </row>
    <row r="451" spans="2:34" x14ac:dyDescent="0.2"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  <c r="AH451" s="136"/>
    </row>
    <row r="452" spans="2:34" x14ac:dyDescent="0.2"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  <c r="AH452" s="136"/>
    </row>
    <row r="453" spans="2:34" x14ac:dyDescent="0.2"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  <c r="AH453" s="136"/>
    </row>
    <row r="454" spans="2:34" x14ac:dyDescent="0.2"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  <c r="AH454" s="136"/>
    </row>
    <row r="455" spans="2:34" x14ac:dyDescent="0.2"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  <c r="AH455" s="136"/>
    </row>
    <row r="456" spans="2:34" x14ac:dyDescent="0.2"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  <c r="AH456" s="136"/>
    </row>
    <row r="457" spans="2:34" x14ac:dyDescent="0.2"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  <c r="AH457" s="136"/>
    </row>
    <row r="458" spans="2:34" x14ac:dyDescent="0.2"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  <c r="AH458" s="136"/>
    </row>
    <row r="459" spans="2:34" x14ac:dyDescent="0.2"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  <c r="AH459" s="136"/>
    </row>
    <row r="460" spans="2:34" x14ac:dyDescent="0.2"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AH460" s="136"/>
    </row>
    <row r="461" spans="2:34" x14ac:dyDescent="0.2"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AH461" s="136"/>
    </row>
    <row r="462" spans="2:34" x14ac:dyDescent="0.2"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  <c r="AH462" s="136"/>
    </row>
    <row r="463" spans="2:34" x14ac:dyDescent="0.2"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  <c r="AH463" s="136"/>
    </row>
    <row r="464" spans="2:34" x14ac:dyDescent="0.2"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  <c r="AH464" s="136"/>
    </row>
    <row r="465" spans="2:34" x14ac:dyDescent="0.2"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  <c r="AH465" s="136"/>
    </row>
    <row r="466" spans="2:34" x14ac:dyDescent="0.2"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  <c r="AH466" s="136"/>
    </row>
    <row r="467" spans="2:34" x14ac:dyDescent="0.2"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  <c r="AH467" s="136"/>
    </row>
    <row r="468" spans="2:34" x14ac:dyDescent="0.2"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  <c r="AH468" s="136"/>
    </row>
    <row r="469" spans="2:34" x14ac:dyDescent="0.2"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  <c r="AH469" s="136"/>
    </row>
    <row r="470" spans="2:34" x14ac:dyDescent="0.2"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  <c r="AH470" s="136"/>
    </row>
    <row r="471" spans="2:34" x14ac:dyDescent="0.2"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  <c r="AH471" s="136"/>
    </row>
    <row r="472" spans="2:34" x14ac:dyDescent="0.2"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  <c r="AH472" s="136"/>
    </row>
    <row r="473" spans="2:34" x14ac:dyDescent="0.2"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  <c r="AH473" s="136"/>
    </row>
    <row r="474" spans="2:34" x14ac:dyDescent="0.2"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AH474" s="136"/>
    </row>
    <row r="475" spans="2:34" x14ac:dyDescent="0.2"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  <c r="AH475" s="136"/>
    </row>
    <row r="476" spans="2:34" x14ac:dyDescent="0.2"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  <c r="AH476" s="136"/>
    </row>
    <row r="477" spans="2:34" x14ac:dyDescent="0.2"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  <c r="AH477" s="136"/>
    </row>
    <row r="478" spans="2:34" x14ac:dyDescent="0.2"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</row>
    <row r="479" spans="2:34" x14ac:dyDescent="0.2"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</row>
    <row r="480" spans="2:34" x14ac:dyDescent="0.2"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</row>
    <row r="481" spans="2:12" x14ac:dyDescent="0.2"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</row>
    <row r="482" spans="2:12" x14ac:dyDescent="0.2"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</row>
    <row r="483" spans="2:12" x14ac:dyDescent="0.2"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</row>
    <row r="484" spans="2:12" x14ac:dyDescent="0.2"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</row>
    <row r="485" spans="2:12" x14ac:dyDescent="0.2"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</row>
    <row r="486" spans="2:12" x14ac:dyDescent="0.2"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</row>
    <row r="487" spans="2:12" x14ac:dyDescent="0.2"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</row>
    <row r="488" spans="2:12" x14ac:dyDescent="0.2"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</row>
    <row r="489" spans="2:12" x14ac:dyDescent="0.2"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</row>
    <row r="490" spans="2:12" x14ac:dyDescent="0.2"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</row>
    <row r="491" spans="2:12" x14ac:dyDescent="0.2"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</row>
    <row r="492" spans="2:12" x14ac:dyDescent="0.2"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</row>
    <row r="493" spans="2:12" x14ac:dyDescent="0.2"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</row>
    <row r="494" spans="2:12" x14ac:dyDescent="0.2"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</row>
    <row r="495" spans="2:12" x14ac:dyDescent="0.2"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</row>
    <row r="496" spans="2:12" x14ac:dyDescent="0.2"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</row>
    <row r="497" spans="2:12" x14ac:dyDescent="0.2"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</row>
    <row r="498" spans="2:12" x14ac:dyDescent="0.2"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</row>
    <row r="499" spans="2:12" x14ac:dyDescent="0.2"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</row>
    <row r="500" spans="2:12" x14ac:dyDescent="0.2"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</row>
    <row r="501" spans="2:12" x14ac:dyDescent="0.2"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</row>
    <row r="502" spans="2:12" x14ac:dyDescent="0.2"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</row>
    <row r="503" spans="2:12" x14ac:dyDescent="0.2"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</row>
    <row r="504" spans="2:12" x14ac:dyDescent="0.2"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</row>
    <row r="505" spans="2:12" x14ac:dyDescent="0.2"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</row>
    <row r="506" spans="2:12" x14ac:dyDescent="0.2"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</row>
    <row r="507" spans="2:12" x14ac:dyDescent="0.2"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</row>
    <row r="508" spans="2:12" x14ac:dyDescent="0.2"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</row>
    <row r="509" spans="2:12" x14ac:dyDescent="0.2"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</row>
    <row r="510" spans="2:12" x14ac:dyDescent="0.2"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</row>
    <row r="511" spans="2:12" x14ac:dyDescent="0.2"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</row>
    <row r="512" spans="2:12" x14ac:dyDescent="0.2"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</row>
    <row r="513" spans="2:12" x14ac:dyDescent="0.2"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</row>
    <row r="514" spans="2:12" x14ac:dyDescent="0.2"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</row>
    <row r="515" spans="2:12" x14ac:dyDescent="0.2"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</row>
    <row r="516" spans="2:12" x14ac:dyDescent="0.2"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</row>
    <row r="517" spans="2:12" x14ac:dyDescent="0.2"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</row>
    <row r="518" spans="2:12" x14ac:dyDescent="0.2"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</row>
    <row r="519" spans="2:12" x14ac:dyDescent="0.2"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</row>
    <row r="520" spans="2:12" x14ac:dyDescent="0.2"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</row>
    <row r="521" spans="2:12" x14ac:dyDescent="0.2"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</row>
    <row r="522" spans="2:12" x14ac:dyDescent="0.2"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</row>
    <row r="523" spans="2:12" x14ac:dyDescent="0.2"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</row>
    <row r="524" spans="2:12" x14ac:dyDescent="0.2"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</row>
    <row r="525" spans="2:12" x14ac:dyDescent="0.2"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</row>
    <row r="526" spans="2:12" x14ac:dyDescent="0.2"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</row>
    <row r="527" spans="2:12" x14ac:dyDescent="0.2"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</row>
    <row r="528" spans="2:12" x14ac:dyDescent="0.2"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</row>
    <row r="529" spans="2:12" x14ac:dyDescent="0.2"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</row>
    <row r="530" spans="2:12" x14ac:dyDescent="0.2"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</row>
    <row r="531" spans="2:12" x14ac:dyDescent="0.2"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</row>
    <row r="532" spans="2:12" x14ac:dyDescent="0.2"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</row>
    <row r="533" spans="2:12" x14ac:dyDescent="0.2"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</row>
    <row r="534" spans="2:12" x14ac:dyDescent="0.2"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</row>
    <row r="535" spans="2:12" x14ac:dyDescent="0.2"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</row>
    <row r="536" spans="2:12" x14ac:dyDescent="0.2"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</row>
    <row r="537" spans="2:12" x14ac:dyDescent="0.2"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</row>
    <row r="538" spans="2:12" x14ac:dyDescent="0.2"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</row>
    <row r="539" spans="2:12" x14ac:dyDescent="0.2"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</row>
    <row r="540" spans="2:12" x14ac:dyDescent="0.2"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</row>
    <row r="541" spans="2:12" x14ac:dyDescent="0.2"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</row>
    <row r="542" spans="2:12" x14ac:dyDescent="0.2"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</row>
    <row r="543" spans="2:12" x14ac:dyDescent="0.2">
      <c r="B543" s="142"/>
      <c r="C543" s="142"/>
      <c r="D543" s="142"/>
      <c r="E543" s="142"/>
      <c r="F543" s="142"/>
      <c r="G543" s="142"/>
      <c r="H543" s="142"/>
      <c r="I543" s="142"/>
      <c r="J543" s="142"/>
      <c r="K543" s="142"/>
      <c r="L543" s="142"/>
    </row>
    <row r="544" spans="2:12" x14ac:dyDescent="0.2">
      <c r="B544" s="142"/>
      <c r="C544" s="142"/>
      <c r="D544" s="142"/>
      <c r="E544" s="142"/>
      <c r="F544" s="142"/>
      <c r="G544" s="142"/>
      <c r="H544" s="142"/>
      <c r="I544" s="142"/>
      <c r="J544" s="142"/>
      <c r="K544" s="142"/>
      <c r="L544" s="142"/>
    </row>
    <row r="545" spans="2:12" x14ac:dyDescent="0.2"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</row>
    <row r="546" spans="2:12" x14ac:dyDescent="0.2"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</row>
    <row r="547" spans="2:12" x14ac:dyDescent="0.2"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  <c r="L547" s="142"/>
    </row>
    <row r="548" spans="2:12" x14ac:dyDescent="0.2">
      <c r="B548" s="142"/>
      <c r="C548" s="142"/>
      <c r="D548" s="142"/>
      <c r="E548" s="142"/>
      <c r="F548" s="142"/>
      <c r="G548" s="142"/>
      <c r="H548" s="142"/>
      <c r="I548" s="142"/>
      <c r="J548" s="142"/>
      <c r="K548" s="142"/>
      <c r="L548" s="142"/>
    </row>
    <row r="549" spans="2:12" x14ac:dyDescent="0.2"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</row>
    <row r="550" spans="2:12" x14ac:dyDescent="0.2"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</row>
    <row r="551" spans="2:12" x14ac:dyDescent="0.2"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</row>
    <row r="552" spans="2:12" x14ac:dyDescent="0.2"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</row>
    <row r="553" spans="2:12" x14ac:dyDescent="0.2">
      <c r="B553" s="142"/>
      <c r="C553" s="142"/>
      <c r="D553" s="142"/>
      <c r="E553" s="142"/>
      <c r="F553" s="142"/>
      <c r="G553" s="142"/>
      <c r="H553" s="142"/>
      <c r="I553" s="142"/>
      <c r="J553" s="142"/>
      <c r="K553" s="142"/>
      <c r="L553" s="142"/>
    </row>
    <row r="554" spans="2:12" x14ac:dyDescent="0.2">
      <c r="B554" s="142"/>
      <c r="C554" s="142"/>
      <c r="D554" s="142"/>
      <c r="E554" s="142"/>
      <c r="F554" s="142"/>
      <c r="G554" s="142"/>
      <c r="H554" s="142"/>
      <c r="I554" s="142"/>
      <c r="J554" s="142"/>
      <c r="K554" s="142"/>
      <c r="L554" s="142"/>
    </row>
    <row r="555" spans="2:12" x14ac:dyDescent="0.2">
      <c r="B555" s="142"/>
      <c r="C555" s="142"/>
      <c r="D555" s="142"/>
      <c r="E555" s="142"/>
      <c r="F555" s="142"/>
      <c r="G555" s="142"/>
      <c r="H555" s="142"/>
      <c r="I555" s="142"/>
      <c r="J555" s="142"/>
      <c r="K555" s="142"/>
      <c r="L555" s="142"/>
    </row>
    <row r="556" spans="2:12" x14ac:dyDescent="0.2">
      <c r="B556" s="142"/>
      <c r="C556" s="142"/>
      <c r="D556" s="142"/>
      <c r="E556" s="142"/>
      <c r="F556" s="142"/>
      <c r="G556" s="142"/>
      <c r="H556" s="142"/>
      <c r="I556" s="142"/>
      <c r="J556" s="142"/>
      <c r="K556" s="142"/>
      <c r="L556" s="142"/>
    </row>
  </sheetData>
  <mergeCells count="95">
    <mergeCell ref="D3:J3"/>
    <mergeCell ref="H5:L5"/>
    <mergeCell ref="B34:H34"/>
    <mergeCell ref="I34:L34"/>
    <mergeCell ref="D5:G5"/>
    <mergeCell ref="F7:G7"/>
    <mergeCell ref="B8:D8"/>
    <mergeCell ref="K8:L8"/>
    <mergeCell ref="K9:L9"/>
    <mergeCell ref="B10:L10"/>
    <mergeCell ref="F14:L14"/>
    <mergeCell ref="C12:G12"/>
    <mergeCell ref="B13:C13"/>
    <mergeCell ref="D13:L13"/>
    <mergeCell ref="C14:E14"/>
    <mergeCell ref="C15:E15"/>
    <mergeCell ref="C23:E23"/>
    <mergeCell ref="C22:E22"/>
    <mergeCell ref="I39:L39"/>
    <mergeCell ref="I38:L38"/>
    <mergeCell ref="F15:L15"/>
    <mergeCell ref="F21:L21"/>
    <mergeCell ref="C20:E20"/>
    <mergeCell ref="F20:L20"/>
    <mergeCell ref="C16:E16"/>
    <mergeCell ref="F17:L17"/>
    <mergeCell ref="F16:L16"/>
    <mergeCell ref="K26:K28"/>
    <mergeCell ref="C25:D25"/>
    <mergeCell ref="E26:H28"/>
    <mergeCell ref="J26:J28"/>
    <mergeCell ref="F22:L22"/>
    <mergeCell ref="L26:L28"/>
    <mergeCell ref="H30:L30"/>
    <mergeCell ref="C32:G32"/>
    <mergeCell ref="C26:D26"/>
    <mergeCell ref="C27:D27"/>
    <mergeCell ref="C31:G31"/>
    <mergeCell ref="C17:E17"/>
    <mergeCell ref="B36:L36"/>
    <mergeCell ref="C18:E18"/>
    <mergeCell ref="C21:E21"/>
    <mergeCell ref="C28:D28"/>
    <mergeCell ref="I26:I28"/>
    <mergeCell ref="H31:L31"/>
    <mergeCell ref="H32:L32"/>
    <mergeCell ref="E25:H25"/>
    <mergeCell ref="F23:L23"/>
    <mergeCell ref="B24:C24"/>
    <mergeCell ref="F18:L18"/>
    <mergeCell ref="C19:E19"/>
    <mergeCell ref="F19:L19"/>
    <mergeCell ref="D24:G24"/>
    <mergeCell ref="C30:G30"/>
    <mergeCell ref="I37:L37"/>
    <mergeCell ref="B39:H39"/>
    <mergeCell ref="B38:H38"/>
    <mergeCell ref="B37:H37"/>
    <mergeCell ref="H48:I48"/>
    <mergeCell ref="F45:G45"/>
    <mergeCell ref="B43:L43"/>
    <mergeCell ref="J48:L48"/>
    <mergeCell ref="H47:I47"/>
    <mergeCell ref="B41:L41"/>
    <mergeCell ref="J49:L49"/>
    <mergeCell ref="D49:E49"/>
    <mergeCell ref="J46:L46"/>
    <mergeCell ref="D44:E44"/>
    <mergeCell ref="F49:G49"/>
    <mergeCell ref="H49:I49"/>
    <mergeCell ref="D46:E46"/>
    <mergeCell ref="D45:E45"/>
    <mergeCell ref="H45:I45"/>
    <mergeCell ref="J47:L47"/>
    <mergeCell ref="H46:I46"/>
    <mergeCell ref="H44:I44"/>
    <mergeCell ref="F47:G47"/>
    <mergeCell ref="J45:L45"/>
    <mergeCell ref="J44:L44"/>
    <mergeCell ref="D54:E54"/>
    <mergeCell ref="B51:E51"/>
    <mergeCell ref="D48:E48"/>
    <mergeCell ref="F48:G48"/>
    <mergeCell ref="F44:G44"/>
    <mergeCell ref="B44:C44"/>
    <mergeCell ref="B52:C52"/>
    <mergeCell ref="B53:C53"/>
    <mergeCell ref="B54:C54"/>
    <mergeCell ref="D47:E47"/>
    <mergeCell ref="B47:C47"/>
    <mergeCell ref="B46:C46"/>
    <mergeCell ref="B45:C45"/>
    <mergeCell ref="B49:C49"/>
    <mergeCell ref="F46:G46"/>
    <mergeCell ref="B48:C48"/>
  </mergeCells>
  <phoneticPr fontId="0" type="noConversion"/>
  <dataValidations count="8">
    <dataValidation type="list" allowBlank="1" showInputMessage="1" showErrorMessage="1" sqref="H45:I49">
      <formula1>$AE$36:$AE$42</formula1>
    </dataValidation>
    <dataValidation type="list" allowBlank="1" showInputMessage="1" showErrorMessage="1" sqref="I37:I39">
      <formula1>$AE$44:$AE$45</formula1>
    </dataValidation>
    <dataValidation type="list" allowBlank="1" showInputMessage="1" showErrorMessage="1" sqref="I26:I28">
      <formula1>$AH$3:$AH$91</formula1>
    </dataValidation>
    <dataValidation type="list" allowBlank="1" showInputMessage="1" showErrorMessage="1" sqref="J26:J28">
      <formula1>$AI$3:$AI$7</formula1>
    </dataValidation>
    <dataValidation type="list" allowBlank="1" showInputMessage="1" showErrorMessage="1" sqref="D54">
      <formula1>$AG$2:$AG$3</formula1>
    </dataValidation>
    <dataValidation type="list" allowBlank="1" showInputMessage="1" showErrorMessage="1" sqref="F14:L14">
      <formula1>"Новостройка, Коммерческая недвижимость,Новостройка - Регион,Новостройка - Апартаменты,Новостройка - Лови момент"</formula1>
    </dataValidation>
    <dataValidation type="list" allowBlank="1" showInputMessage="1" showErrorMessage="1" sqref="I34:L34">
      <formula1>"Положительное, Отрицательное"</formula1>
    </dataValidation>
    <dataValidation type="list" allowBlank="1" showInputMessage="1" showErrorMessage="1" sqref="J58">
      <formula1>"Дюжема М.Г.,Николаев Д.А.,Ким Д.В."</formula1>
    </dataValidation>
  </dataValidations>
  <pageMargins left="0.23622047244094491" right="0.23622047244094491" top="0.35433070866141736" bottom="0.35433070866141736" header="0.11811023622047245" footer="0.11811023622047245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V64"/>
  <sheetViews>
    <sheetView topLeftCell="A31" workbookViewId="0">
      <selection activeCell="D58" sqref="D58"/>
    </sheetView>
  </sheetViews>
  <sheetFormatPr defaultRowHeight="12.75" x14ac:dyDescent="0.2"/>
  <cols>
    <col min="1" max="1" width="28.5703125" customWidth="1"/>
    <col min="2" max="2" width="32.5703125" customWidth="1"/>
    <col min="3" max="3" width="16" customWidth="1"/>
    <col min="4" max="4" width="26.5703125" customWidth="1"/>
    <col min="7" max="7" width="16.28515625" customWidth="1"/>
  </cols>
  <sheetData>
    <row r="1" spans="1:7" ht="15.75" x14ac:dyDescent="0.2">
      <c r="A1" s="1003" t="s">
        <v>15</v>
      </c>
      <c r="B1" s="1003"/>
      <c r="C1" s="1003"/>
      <c r="D1" s="1003"/>
    </row>
    <row r="2" spans="1:7" ht="13.5" thickBot="1" x14ac:dyDescent="0.25">
      <c r="A2" s="5"/>
      <c r="B2" s="6"/>
      <c r="C2" s="6"/>
      <c r="D2" s="6"/>
    </row>
    <row r="3" spans="1:7" ht="13.5" thickBot="1" x14ac:dyDescent="0.25">
      <c r="A3" s="50" t="s">
        <v>16</v>
      </c>
      <c r="B3" s="37" t="s">
        <v>17</v>
      </c>
      <c r="C3" s="37" t="s">
        <v>17</v>
      </c>
      <c r="D3" s="38" t="s">
        <v>18</v>
      </c>
    </row>
    <row r="4" spans="1:7" x14ac:dyDescent="0.2">
      <c r="A4" s="973" t="s">
        <v>72</v>
      </c>
      <c r="B4" s="39" t="s">
        <v>19</v>
      </c>
      <c r="C4" s="11"/>
      <c r="D4" s="40">
        <v>8</v>
      </c>
    </row>
    <row r="5" spans="1:7" ht="13.5" thickBot="1" x14ac:dyDescent="0.25">
      <c r="A5" s="975"/>
      <c r="B5" s="36" t="s">
        <v>20</v>
      </c>
      <c r="C5" s="29"/>
      <c r="D5" s="30">
        <v>0</v>
      </c>
    </row>
    <row r="6" spans="1:7" x14ac:dyDescent="0.2">
      <c r="A6" s="976" t="s">
        <v>43</v>
      </c>
      <c r="B6" s="39" t="s">
        <v>44</v>
      </c>
      <c r="C6" s="11">
        <v>0</v>
      </c>
      <c r="D6" s="40"/>
    </row>
    <row r="7" spans="1:7" ht="13.5" thickBot="1" x14ac:dyDescent="0.25">
      <c r="A7" s="978"/>
      <c r="B7" s="36" t="s">
        <v>45</v>
      </c>
      <c r="C7" s="29">
        <v>1</v>
      </c>
      <c r="D7" s="30"/>
    </row>
    <row r="8" spans="1:7" x14ac:dyDescent="0.2">
      <c r="A8" s="973" t="s">
        <v>21</v>
      </c>
      <c r="B8" s="39" t="s">
        <v>3</v>
      </c>
      <c r="C8" s="11">
        <v>0</v>
      </c>
      <c r="D8" s="40">
        <v>0</v>
      </c>
    </row>
    <row r="9" spans="1:7" x14ac:dyDescent="0.2">
      <c r="A9" s="974"/>
      <c r="B9" s="33" t="s">
        <v>46</v>
      </c>
      <c r="C9" s="12">
        <v>1</v>
      </c>
      <c r="D9" s="26">
        <v>3</v>
      </c>
    </row>
    <row r="10" spans="1:7" ht="25.5" x14ac:dyDescent="0.2">
      <c r="A10" s="974"/>
      <c r="B10" s="33" t="s">
        <v>47</v>
      </c>
      <c r="C10" s="12">
        <v>2</v>
      </c>
      <c r="D10" s="26">
        <v>6</v>
      </c>
    </row>
    <row r="11" spans="1:7" ht="17.25" customHeight="1" x14ac:dyDescent="0.2">
      <c r="A11" s="974"/>
      <c r="B11" s="1004" t="s">
        <v>48</v>
      </c>
      <c r="C11" s="995">
        <v>3</v>
      </c>
      <c r="D11" s="987">
        <v>9</v>
      </c>
    </row>
    <row r="12" spans="1:7" ht="13.5" thickBot="1" x14ac:dyDescent="0.25">
      <c r="A12" s="975"/>
      <c r="B12" s="1005"/>
      <c r="C12" s="996"/>
      <c r="D12" s="992"/>
    </row>
    <row r="13" spans="1:7" ht="25.5" x14ac:dyDescent="0.2">
      <c r="A13" s="973" t="s">
        <v>22</v>
      </c>
      <c r="B13" s="39" t="s">
        <v>49</v>
      </c>
      <c r="C13" s="11">
        <v>1</v>
      </c>
      <c r="D13" s="40">
        <v>3</v>
      </c>
    </row>
    <row r="14" spans="1:7" ht="26.25" thickBot="1" x14ac:dyDescent="0.25">
      <c r="A14" s="975"/>
      <c r="B14" s="36" t="s">
        <v>50</v>
      </c>
      <c r="C14" s="29">
        <v>2</v>
      </c>
      <c r="D14" s="30">
        <v>6</v>
      </c>
    </row>
    <row r="15" spans="1:7" ht="20.25" customHeight="1" x14ac:dyDescent="0.2">
      <c r="A15" s="976" t="s">
        <v>51</v>
      </c>
      <c r="B15" s="44" t="s">
        <v>42</v>
      </c>
      <c r="C15" s="45">
        <v>1</v>
      </c>
      <c r="D15" s="979"/>
      <c r="E15" s="1009" t="s">
        <v>0</v>
      </c>
      <c r="F15" s="1006" t="s">
        <v>1</v>
      </c>
      <c r="G15" s="1011" t="s">
        <v>2</v>
      </c>
    </row>
    <row r="16" spans="1:7" ht="25.5" x14ac:dyDescent="0.2">
      <c r="A16" s="977"/>
      <c r="B16" s="34" t="s">
        <v>52</v>
      </c>
      <c r="C16" s="20">
        <v>2</v>
      </c>
      <c r="D16" s="980"/>
      <c r="E16" s="1010"/>
      <c r="F16" s="1007"/>
      <c r="G16" s="1012"/>
    </row>
    <row r="17" spans="1:256" ht="25.5" x14ac:dyDescent="0.2">
      <c r="A17" s="977"/>
      <c r="B17" s="34" t="s">
        <v>53</v>
      </c>
      <c r="C17" s="20">
        <v>3</v>
      </c>
      <c r="D17" s="64" t="s">
        <v>42</v>
      </c>
      <c r="E17" s="24">
        <v>0</v>
      </c>
      <c r="F17" s="13">
        <v>3</v>
      </c>
      <c r="G17" s="21">
        <v>6</v>
      </c>
    </row>
    <row r="18" spans="1:256" ht="23.45" customHeight="1" x14ac:dyDescent="0.2">
      <c r="A18" s="977"/>
      <c r="B18" s="35" t="s">
        <v>0</v>
      </c>
      <c r="C18" s="20">
        <v>1</v>
      </c>
      <c r="D18" s="27" t="s">
        <v>52</v>
      </c>
      <c r="E18" s="24">
        <v>3</v>
      </c>
      <c r="F18" s="13">
        <v>6</v>
      </c>
      <c r="G18" s="21">
        <v>9</v>
      </c>
    </row>
    <row r="19" spans="1:256" ht="24" customHeight="1" thickBot="1" x14ac:dyDescent="0.25">
      <c r="A19" s="977"/>
      <c r="B19" s="35" t="s">
        <v>1</v>
      </c>
      <c r="C19" s="20">
        <v>2</v>
      </c>
      <c r="D19" s="28" t="s">
        <v>53</v>
      </c>
      <c r="E19" s="25">
        <v>6</v>
      </c>
      <c r="F19" s="22">
        <v>9</v>
      </c>
      <c r="G19" s="23">
        <v>12</v>
      </c>
    </row>
    <row r="20" spans="1:256" ht="27.2" customHeight="1" thickBot="1" x14ac:dyDescent="0.25">
      <c r="A20" s="978"/>
      <c r="B20" s="46" t="s">
        <v>54</v>
      </c>
      <c r="C20" s="29">
        <v>3</v>
      </c>
      <c r="D20" s="43"/>
    </row>
    <row r="21" spans="1:256" ht="17.25" customHeight="1" x14ac:dyDescent="0.2">
      <c r="A21" s="973" t="s">
        <v>33</v>
      </c>
      <c r="B21" s="39" t="s">
        <v>34</v>
      </c>
      <c r="C21" s="11">
        <v>0</v>
      </c>
      <c r="D21" s="40">
        <v>0</v>
      </c>
    </row>
    <row r="22" spans="1:256" ht="16.5" customHeight="1" x14ac:dyDescent="0.2">
      <c r="A22" s="974"/>
      <c r="B22" s="33" t="s">
        <v>35</v>
      </c>
      <c r="C22" s="12">
        <v>1</v>
      </c>
      <c r="D22" s="26">
        <v>3</v>
      </c>
    </row>
    <row r="23" spans="1:256" ht="15" customHeight="1" thickBot="1" x14ac:dyDescent="0.25">
      <c r="A23" s="974"/>
      <c r="B23" s="985" t="s">
        <v>36</v>
      </c>
      <c r="C23" s="981">
        <v>2</v>
      </c>
      <c r="D23" s="983">
        <v>6</v>
      </c>
    </row>
    <row r="24" spans="1:256" ht="24" hidden="1" customHeight="1" x14ac:dyDescent="0.2">
      <c r="A24" s="975"/>
      <c r="B24" s="986"/>
      <c r="C24" s="982"/>
      <c r="D24" s="984"/>
    </row>
    <row r="25" spans="1:256" s="15" customFormat="1" ht="17.25" customHeight="1" x14ac:dyDescent="0.2">
      <c r="A25" s="973" t="s">
        <v>55</v>
      </c>
      <c r="B25" s="39" t="s">
        <v>6</v>
      </c>
      <c r="C25" s="11">
        <v>1</v>
      </c>
      <c r="D25" s="40">
        <v>1</v>
      </c>
      <c r="E25" s="1008"/>
      <c r="F25" s="14"/>
      <c r="G25" s="14"/>
      <c r="H25" s="14"/>
      <c r="I25" s="1008"/>
      <c r="J25" s="14"/>
      <c r="K25" s="14"/>
      <c r="L25" s="14"/>
      <c r="M25" s="1008"/>
      <c r="N25" s="14"/>
      <c r="O25" s="14"/>
      <c r="P25" s="14"/>
      <c r="Q25" s="1008"/>
      <c r="R25" s="14"/>
      <c r="S25" s="14"/>
      <c r="T25" s="14"/>
      <c r="U25" s="1008"/>
      <c r="V25" s="14"/>
      <c r="W25" s="14"/>
      <c r="X25" s="14"/>
      <c r="Y25" s="1008"/>
      <c r="Z25" s="14"/>
      <c r="AA25" s="14"/>
      <c r="AB25" s="14"/>
      <c r="AC25" s="1008"/>
      <c r="AD25" s="14"/>
      <c r="AE25" s="14"/>
      <c r="AF25" s="14"/>
      <c r="AG25" s="1008"/>
      <c r="AH25" s="14"/>
      <c r="AI25" s="14"/>
      <c r="AJ25" s="14"/>
      <c r="AK25" s="1008"/>
      <c r="AL25" s="14"/>
      <c r="AM25" s="14"/>
      <c r="AN25" s="14"/>
      <c r="AO25" s="1008"/>
      <c r="AP25" s="14"/>
      <c r="AQ25" s="14"/>
      <c r="AR25" s="14"/>
      <c r="AS25" s="1008"/>
      <c r="AT25" s="14"/>
      <c r="AU25" s="14"/>
      <c r="AV25" s="14"/>
      <c r="AW25" s="1008"/>
      <c r="AX25" s="14"/>
      <c r="AY25" s="14"/>
      <c r="AZ25" s="14"/>
      <c r="BA25" s="1008"/>
      <c r="BB25" s="14"/>
      <c r="BC25" s="14"/>
      <c r="BD25" s="14"/>
      <c r="BE25" s="1008"/>
      <c r="BF25" s="14"/>
      <c r="BG25" s="14"/>
      <c r="BH25" s="14"/>
      <c r="BI25" s="1008"/>
      <c r="BJ25" s="14"/>
      <c r="BK25" s="14"/>
      <c r="BL25" s="14"/>
      <c r="BM25" s="1008"/>
      <c r="BN25" s="14"/>
      <c r="BO25" s="14"/>
      <c r="BP25" s="14"/>
      <c r="BQ25" s="1008"/>
      <c r="BR25" s="14"/>
      <c r="BS25" s="14"/>
      <c r="BT25" s="14"/>
      <c r="BU25" s="1008"/>
      <c r="BV25" s="14"/>
      <c r="BW25" s="14"/>
      <c r="BX25" s="14"/>
      <c r="BY25" s="1008"/>
      <c r="BZ25" s="14"/>
      <c r="CA25" s="14"/>
      <c r="CB25" s="14"/>
      <c r="CC25" s="1008"/>
      <c r="CD25" s="14"/>
      <c r="CE25" s="14"/>
      <c r="CF25" s="14"/>
      <c r="CG25" s="1008"/>
      <c r="CH25" s="14"/>
      <c r="CI25" s="14"/>
      <c r="CJ25" s="14"/>
      <c r="CK25" s="1008"/>
      <c r="CL25" s="14"/>
      <c r="CM25" s="14"/>
      <c r="CN25" s="14"/>
      <c r="CO25" s="1008"/>
      <c r="CP25" s="14"/>
      <c r="CQ25" s="14"/>
      <c r="CR25" s="14"/>
      <c r="CS25" s="1008"/>
      <c r="CT25" s="14"/>
      <c r="CU25" s="14"/>
      <c r="CV25" s="14"/>
      <c r="CW25" s="1008"/>
      <c r="CX25" s="14"/>
      <c r="CY25" s="14"/>
      <c r="CZ25" s="14"/>
      <c r="DA25" s="1008"/>
      <c r="DB25" s="14"/>
      <c r="DC25" s="14"/>
      <c r="DD25" s="14"/>
      <c r="DE25" s="1008"/>
      <c r="DF25" s="14"/>
      <c r="DG25" s="14"/>
      <c r="DH25" s="14"/>
      <c r="DI25" s="1008"/>
      <c r="DJ25" s="14"/>
      <c r="DK25" s="14"/>
      <c r="DL25" s="14"/>
      <c r="DM25" s="1008"/>
      <c r="DN25" s="14"/>
      <c r="DO25" s="14"/>
      <c r="DP25" s="14"/>
      <c r="DQ25" s="1008"/>
      <c r="DR25" s="14"/>
      <c r="DS25" s="14"/>
      <c r="DT25" s="14"/>
      <c r="DU25" s="1008"/>
      <c r="DV25" s="14"/>
      <c r="DW25" s="14"/>
      <c r="DX25" s="14"/>
      <c r="DY25" s="1008"/>
      <c r="DZ25" s="14"/>
      <c r="EA25" s="14"/>
      <c r="EB25" s="14"/>
      <c r="EC25" s="1008"/>
      <c r="ED25" s="14"/>
      <c r="EE25" s="14"/>
      <c r="EF25" s="14"/>
      <c r="EG25" s="1008"/>
      <c r="EH25" s="14"/>
      <c r="EI25" s="14"/>
      <c r="EJ25" s="14"/>
      <c r="EK25" s="1008"/>
      <c r="EL25" s="14"/>
      <c r="EM25" s="14"/>
      <c r="EN25" s="14"/>
      <c r="EO25" s="1008"/>
      <c r="EP25" s="14"/>
      <c r="EQ25" s="14"/>
      <c r="ER25" s="14"/>
      <c r="ES25" s="1008"/>
      <c r="ET25" s="14"/>
      <c r="EU25" s="14"/>
      <c r="EV25" s="14"/>
      <c r="EW25" s="1008"/>
      <c r="EX25" s="14"/>
      <c r="EY25" s="14"/>
      <c r="EZ25" s="14"/>
      <c r="FA25" s="1008"/>
      <c r="FB25" s="14"/>
      <c r="FC25" s="14"/>
      <c r="FD25" s="14"/>
      <c r="FE25" s="1008"/>
      <c r="FF25" s="14"/>
      <c r="FG25" s="14"/>
      <c r="FH25" s="14"/>
      <c r="FI25" s="1008"/>
      <c r="FJ25" s="14"/>
      <c r="FK25" s="14"/>
      <c r="FL25" s="14"/>
      <c r="FM25" s="1008"/>
      <c r="FN25" s="14"/>
      <c r="FO25" s="14"/>
      <c r="FP25" s="14"/>
      <c r="FQ25" s="1008"/>
      <c r="FR25" s="14"/>
      <c r="FS25" s="14"/>
      <c r="FT25" s="14"/>
      <c r="FU25" s="1008"/>
      <c r="FV25" s="14"/>
      <c r="FW25" s="14"/>
      <c r="FX25" s="14"/>
      <c r="FY25" s="1008"/>
      <c r="FZ25" s="14"/>
      <c r="GA25" s="14"/>
      <c r="GB25" s="14"/>
      <c r="GC25" s="1008"/>
      <c r="GD25" s="14"/>
      <c r="GE25" s="14"/>
      <c r="GF25" s="14"/>
      <c r="GG25" s="1008"/>
      <c r="GH25" s="14"/>
      <c r="GI25" s="14"/>
      <c r="GJ25" s="14"/>
      <c r="GK25" s="1008"/>
      <c r="GL25" s="14"/>
      <c r="GM25" s="14"/>
      <c r="GN25" s="14"/>
      <c r="GO25" s="1008"/>
      <c r="GP25" s="14"/>
      <c r="GQ25" s="14"/>
      <c r="GR25" s="14"/>
      <c r="GS25" s="1008"/>
      <c r="GT25" s="14"/>
      <c r="GU25" s="14"/>
      <c r="GV25" s="14"/>
      <c r="GW25" s="1008"/>
      <c r="GX25" s="14"/>
      <c r="GY25" s="14"/>
      <c r="GZ25" s="14"/>
      <c r="HA25" s="1008"/>
      <c r="HB25" s="14"/>
      <c r="HC25" s="14"/>
      <c r="HD25" s="14"/>
      <c r="HE25" s="1008"/>
      <c r="HF25" s="14"/>
      <c r="HG25" s="14"/>
      <c r="HH25" s="14"/>
      <c r="HI25" s="1008"/>
      <c r="HJ25" s="14"/>
      <c r="HK25" s="14"/>
      <c r="HL25" s="14"/>
      <c r="HM25" s="1008"/>
      <c r="HN25" s="14"/>
      <c r="HO25" s="14"/>
      <c r="HP25" s="14"/>
      <c r="HQ25" s="1008"/>
      <c r="HR25" s="14"/>
      <c r="HS25" s="14"/>
      <c r="HT25" s="14"/>
      <c r="HU25" s="1008"/>
      <c r="HV25" s="14"/>
      <c r="HW25" s="14"/>
      <c r="HX25" s="14"/>
      <c r="HY25" s="1008"/>
      <c r="HZ25" s="14"/>
      <c r="IA25" s="14"/>
      <c r="IB25" s="14"/>
      <c r="IC25" s="1008"/>
      <c r="ID25" s="14"/>
      <c r="IE25" s="14"/>
      <c r="IF25" s="14"/>
      <c r="IG25" s="1008"/>
      <c r="IH25" s="14"/>
      <c r="II25" s="14"/>
      <c r="IJ25" s="14"/>
      <c r="IK25" s="1008"/>
      <c r="IL25" s="14"/>
      <c r="IM25" s="14"/>
      <c r="IN25" s="14"/>
      <c r="IO25" s="1008"/>
      <c r="IP25" s="14"/>
      <c r="IQ25" s="14"/>
      <c r="IR25" s="14"/>
      <c r="IS25" s="1008"/>
      <c r="IT25" s="14"/>
      <c r="IU25" s="14"/>
      <c r="IV25" s="14"/>
    </row>
    <row r="26" spans="1:256" s="15" customFormat="1" ht="14.25" customHeight="1" x14ac:dyDescent="0.2">
      <c r="A26" s="974"/>
      <c r="B26" s="33" t="s">
        <v>37</v>
      </c>
      <c r="C26" s="12">
        <v>2</v>
      </c>
      <c r="D26" s="26">
        <v>2</v>
      </c>
      <c r="E26" s="1008"/>
      <c r="F26" s="14"/>
      <c r="G26" s="14"/>
      <c r="H26" s="14"/>
      <c r="I26" s="1008"/>
      <c r="J26" s="14"/>
      <c r="K26" s="14"/>
      <c r="L26" s="14"/>
      <c r="M26" s="1008"/>
      <c r="N26" s="14"/>
      <c r="O26" s="14"/>
      <c r="P26" s="14"/>
      <c r="Q26" s="1008"/>
      <c r="R26" s="14"/>
      <c r="S26" s="14"/>
      <c r="T26" s="14"/>
      <c r="U26" s="1008"/>
      <c r="V26" s="14"/>
      <c r="W26" s="14"/>
      <c r="X26" s="14"/>
      <c r="Y26" s="1008"/>
      <c r="Z26" s="14"/>
      <c r="AA26" s="14"/>
      <c r="AB26" s="14"/>
      <c r="AC26" s="1008"/>
      <c r="AD26" s="14"/>
      <c r="AE26" s="14"/>
      <c r="AF26" s="14"/>
      <c r="AG26" s="1008"/>
      <c r="AH26" s="14"/>
      <c r="AI26" s="14"/>
      <c r="AJ26" s="14"/>
      <c r="AK26" s="1008"/>
      <c r="AL26" s="14"/>
      <c r="AM26" s="14"/>
      <c r="AN26" s="14"/>
      <c r="AO26" s="1008"/>
      <c r="AP26" s="14"/>
      <c r="AQ26" s="14"/>
      <c r="AR26" s="14"/>
      <c r="AS26" s="1008"/>
      <c r="AT26" s="14"/>
      <c r="AU26" s="14"/>
      <c r="AV26" s="14"/>
      <c r="AW26" s="1008"/>
      <c r="AX26" s="14"/>
      <c r="AY26" s="14"/>
      <c r="AZ26" s="14"/>
      <c r="BA26" s="1008"/>
      <c r="BB26" s="14"/>
      <c r="BC26" s="14"/>
      <c r="BD26" s="14"/>
      <c r="BE26" s="1008"/>
      <c r="BF26" s="14"/>
      <c r="BG26" s="14"/>
      <c r="BH26" s="14"/>
      <c r="BI26" s="1008"/>
      <c r="BJ26" s="14"/>
      <c r="BK26" s="14"/>
      <c r="BL26" s="14"/>
      <c r="BM26" s="1008"/>
      <c r="BN26" s="14"/>
      <c r="BO26" s="14"/>
      <c r="BP26" s="14"/>
      <c r="BQ26" s="1008"/>
      <c r="BR26" s="14"/>
      <c r="BS26" s="14"/>
      <c r="BT26" s="14"/>
      <c r="BU26" s="1008"/>
      <c r="BV26" s="14"/>
      <c r="BW26" s="14"/>
      <c r="BX26" s="14"/>
      <c r="BY26" s="1008"/>
      <c r="BZ26" s="14"/>
      <c r="CA26" s="14"/>
      <c r="CB26" s="14"/>
      <c r="CC26" s="1008"/>
      <c r="CD26" s="14"/>
      <c r="CE26" s="14"/>
      <c r="CF26" s="14"/>
      <c r="CG26" s="1008"/>
      <c r="CH26" s="14"/>
      <c r="CI26" s="14"/>
      <c r="CJ26" s="14"/>
      <c r="CK26" s="1008"/>
      <c r="CL26" s="14"/>
      <c r="CM26" s="14"/>
      <c r="CN26" s="14"/>
      <c r="CO26" s="1008"/>
      <c r="CP26" s="14"/>
      <c r="CQ26" s="14"/>
      <c r="CR26" s="14"/>
      <c r="CS26" s="1008"/>
      <c r="CT26" s="14"/>
      <c r="CU26" s="14"/>
      <c r="CV26" s="14"/>
      <c r="CW26" s="1008"/>
      <c r="CX26" s="14"/>
      <c r="CY26" s="14"/>
      <c r="CZ26" s="14"/>
      <c r="DA26" s="1008"/>
      <c r="DB26" s="14"/>
      <c r="DC26" s="14"/>
      <c r="DD26" s="14"/>
      <c r="DE26" s="1008"/>
      <c r="DF26" s="14"/>
      <c r="DG26" s="14"/>
      <c r="DH26" s="14"/>
      <c r="DI26" s="1008"/>
      <c r="DJ26" s="14"/>
      <c r="DK26" s="14"/>
      <c r="DL26" s="14"/>
      <c r="DM26" s="1008"/>
      <c r="DN26" s="14"/>
      <c r="DO26" s="14"/>
      <c r="DP26" s="14"/>
      <c r="DQ26" s="1008"/>
      <c r="DR26" s="14"/>
      <c r="DS26" s="14"/>
      <c r="DT26" s="14"/>
      <c r="DU26" s="1008"/>
      <c r="DV26" s="14"/>
      <c r="DW26" s="14"/>
      <c r="DX26" s="14"/>
      <c r="DY26" s="1008"/>
      <c r="DZ26" s="14"/>
      <c r="EA26" s="14"/>
      <c r="EB26" s="14"/>
      <c r="EC26" s="1008"/>
      <c r="ED26" s="14"/>
      <c r="EE26" s="14"/>
      <c r="EF26" s="14"/>
      <c r="EG26" s="1008"/>
      <c r="EH26" s="14"/>
      <c r="EI26" s="14"/>
      <c r="EJ26" s="14"/>
      <c r="EK26" s="1008"/>
      <c r="EL26" s="14"/>
      <c r="EM26" s="14"/>
      <c r="EN26" s="14"/>
      <c r="EO26" s="1008"/>
      <c r="EP26" s="14"/>
      <c r="EQ26" s="14"/>
      <c r="ER26" s="14"/>
      <c r="ES26" s="1008"/>
      <c r="ET26" s="14"/>
      <c r="EU26" s="14"/>
      <c r="EV26" s="14"/>
      <c r="EW26" s="1008"/>
      <c r="EX26" s="14"/>
      <c r="EY26" s="14"/>
      <c r="EZ26" s="14"/>
      <c r="FA26" s="1008"/>
      <c r="FB26" s="14"/>
      <c r="FC26" s="14"/>
      <c r="FD26" s="14"/>
      <c r="FE26" s="1008"/>
      <c r="FF26" s="14"/>
      <c r="FG26" s="14"/>
      <c r="FH26" s="14"/>
      <c r="FI26" s="1008"/>
      <c r="FJ26" s="14"/>
      <c r="FK26" s="14"/>
      <c r="FL26" s="14"/>
      <c r="FM26" s="1008"/>
      <c r="FN26" s="14"/>
      <c r="FO26" s="14"/>
      <c r="FP26" s="14"/>
      <c r="FQ26" s="1008"/>
      <c r="FR26" s="14"/>
      <c r="FS26" s="14"/>
      <c r="FT26" s="14"/>
      <c r="FU26" s="1008"/>
      <c r="FV26" s="14"/>
      <c r="FW26" s="14"/>
      <c r="FX26" s="14"/>
      <c r="FY26" s="1008"/>
      <c r="FZ26" s="14"/>
      <c r="GA26" s="14"/>
      <c r="GB26" s="14"/>
      <c r="GC26" s="1008"/>
      <c r="GD26" s="14"/>
      <c r="GE26" s="14"/>
      <c r="GF26" s="14"/>
      <c r="GG26" s="1008"/>
      <c r="GH26" s="14"/>
      <c r="GI26" s="14"/>
      <c r="GJ26" s="14"/>
      <c r="GK26" s="1008"/>
      <c r="GL26" s="14"/>
      <c r="GM26" s="14"/>
      <c r="GN26" s="14"/>
      <c r="GO26" s="1008"/>
      <c r="GP26" s="14"/>
      <c r="GQ26" s="14"/>
      <c r="GR26" s="14"/>
      <c r="GS26" s="1008"/>
      <c r="GT26" s="14"/>
      <c r="GU26" s="14"/>
      <c r="GV26" s="14"/>
      <c r="GW26" s="1008"/>
      <c r="GX26" s="14"/>
      <c r="GY26" s="14"/>
      <c r="GZ26" s="14"/>
      <c r="HA26" s="1008"/>
      <c r="HB26" s="14"/>
      <c r="HC26" s="14"/>
      <c r="HD26" s="14"/>
      <c r="HE26" s="1008"/>
      <c r="HF26" s="14"/>
      <c r="HG26" s="14"/>
      <c r="HH26" s="14"/>
      <c r="HI26" s="1008"/>
      <c r="HJ26" s="14"/>
      <c r="HK26" s="14"/>
      <c r="HL26" s="14"/>
      <c r="HM26" s="1008"/>
      <c r="HN26" s="14"/>
      <c r="HO26" s="14"/>
      <c r="HP26" s="14"/>
      <c r="HQ26" s="1008"/>
      <c r="HR26" s="14"/>
      <c r="HS26" s="14"/>
      <c r="HT26" s="14"/>
      <c r="HU26" s="1008"/>
      <c r="HV26" s="14"/>
      <c r="HW26" s="14"/>
      <c r="HX26" s="14"/>
      <c r="HY26" s="1008"/>
      <c r="HZ26" s="14"/>
      <c r="IA26" s="14"/>
      <c r="IB26" s="14"/>
      <c r="IC26" s="1008"/>
      <c r="ID26" s="14"/>
      <c r="IE26" s="14"/>
      <c r="IF26" s="14"/>
      <c r="IG26" s="1008"/>
      <c r="IH26" s="14"/>
      <c r="II26" s="14"/>
      <c r="IJ26" s="14"/>
      <c r="IK26" s="1008"/>
      <c r="IL26" s="14"/>
      <c r="IM26" s="14"/>
      <c r="IN26" s="14"/>
      <c r="IO26" s="1008"/>
      <c r="IP26" s="14"/>
      <c r="IQ26" s="14"/>
      <c r="IR26" s="14"/>
      <c r="IS26" s="1008"/>
      <c r="IT26" s="14"/>
      <c r="IU26" s="14"/>
      <c r="IV26" s="14"/>
    </row>
    <row r="27" spans="1:256" s="15" customFormat="1" ht="17.25" customHeight="1" thickBot="1" x14ac:dyDescent="0.25">
      <c r="A27" s="975"/>
      <c r="B27" s="41" t="s">
        <v>7</v>
      </c>
      <c r="C27" s="29">
        <v>3</v>
      </c>
      <c r="D27" s="30">
        <v>3</v>
      </c>
      <c r="E27" s="1008"/>
      <c r="F27" s="14"/>
      <c r="G27" s="14"/>
      <c r="H27" s="14"/>
      <c r="I27" s="1008"/>
      <c r="J27" s="14"/>
      <c r="K27" s="14"/>
      <c r="L27" s="14"/>
      <c r="M27" s="1008"/>
      <c r="N27" s="14"/>
      <c r="O27" s="14"/>
      <c r="P27" s="14"/>
      <c r="Q27" s="1008"/>
      <c r="R27" s="14"/>
      <c r="S27" s="14"/>
      <c r="T27" s="14"/>
      <c r="U27" s="1008"/>
      <c r="V27" s="14"/>
      <c r="W27" s="14"/>
      <c r="X27" s="14"/>
      <c r="Y27" s="1008"/>
      <c r="Z27" s="14"/>
      <c r="AA27" s="14"/>
      <c r="AB27" s="14"/>
      <c r="AC27" s="1008"/>
      <c r="AD27" s="14"/>
      <c r="AE27" s="14"/>
      <c r="AF27" s="14"/>
      <c r="AG27" s="1008"/>
      <c r="AH27" s="14"/>
      <c r="AI27" s="14"/>
      <c r="AJ27" s="14"/>
      <c r="AK27" s="1008"/>
      <c r="AL27" s="14"/>
      <c r="AM27" s="14"/>
      <c r="AN27" s="14"/>
      <c r="AO27" s="1008"/>
      <c r="AP27" s="14"/>
      <c r="AQ27" s="14"/>
      <c r="AR27" s="14"/>
      <c r="AS27" s="1008"/>
      <c r="AT27" s="14"/>
      <c r="AU27" s="14"/>
      <c r="AV27" s="14"/>
      <c r="AW27" s="1008"/>
      <c r="AX27" s="14"/>
      <c r="AY27" s="14"/>
      <c r="AZ27" s="14"/>
      <c r="BA27" s="1008"/>
      <c r="BB27" s="14"/>
      <c r="BC27" s="14"/>
      <c r="BD27" s="14"/>
      <c r="BE27" s="1008"/>
      <c r="BF27" s="14"/>
      <c r="BG27" s="14"/>
      <c r="BH27" s="14"/>
      <c r="BI27" s="1008"/>
      <c r="BJ27" s="14"/>
      <c r="BK27" s="14"/>
      <c r="BL27" s="14"/>
      <c r="BM27" s="1008"/>
      <c r="BN27" s="14"/>
      <c r="BO27" s="14"/>
      <c r="BP27" s="14"/>
      <c r="BQ27" s="1008"/>
      <c r="BR27" s="14"/>
      <c r="BS27" s="14"/>
      <c r="BT27" s="14"/>
      <c r="BU27" s="1008"/>
      <c r="BV27" s="14"/>
      <c r="BW27" s="14"/>
      <c r="BX27" s="14"/>
      <c r="BY27" s="1008"/>
      <c r="BZ27" s="14"/>
      <c r="CA27" s="14"/>
      <c r="CB27" s="14"/>
      <c r="CC27" s="1008"/>
      <c r="CD27" s="14"/>
      <c r="CE27" s="14"/>
      <c r="CF27" s="14"/>
      <c r="CG27" s="1008"/>
      <c r="CH27" s="14"/>
      <c r="CI27" s="14"/>
      <c r="CJ27" s="14"/>
      <c r="CK27" s="1008"/>
      <c r="CL27" s="14"/>
      <c r="CM27" s="14"/>
      <c r="CN27" s="14"/>
      <c r="CO27" s="1008"/>
      <c r="CP27" s="14"/>
      <c r="CQ27" s="14"/>
      <c r="CR27" s="14"/>
      <c r="CS27" s="1008"/>
      <c r="CT27" s="14"/>
      <c r="CU27" s="14"/>
      <c r="CV27" s="14"/>
      <c r="CW27" s="1008"/>
      <c r="CX27" s="14"/>
      <c r="CY27" s="14"/>
      <c r="CZ27" s="14"/>
      <c r="DA27" s="1008"/>
      <c r="DB27" s="14"/>
      <c r="DC27" s="14"/>
      <c r="DD27" s="14"/>
      <c r="DE27" s="1008"/>
      <c r="DF27" s="14"/>
      <c r="DG27" s="14"/>
      <c r="DH27" s="14"/>
      <c r="DI27" s="1008"/>
      <c r="DJ27" s="14"/>
      <c r="DK27" s="14"/>
      <c r="DL27" s="14"/>
      <c r="DM27" s="1008"/>
      <c r="DN27" s="14"/>
      <c r="DO27" s="14"/>
      <c r="DP27" s="14"/>
      <c r="DQ27" s="1008"/>
      <c r="DR27" s="14"/>
      <c r="DS27" s="14"/>
      <c r="DT27" s="14"/>
      <c r="DU27" s="1008"/>
      <c r="DV27" s="14"/>
      <c r="DW27" s="14"/>
      <c r="DX27" s="14"/>
      <c r="DY27" s="1008"/>
      <c r="DZ27" s="14"/>
      <c r="EA27" s="14"/>
      <c r="EB27" s="14"/>
      <c r="EC27" s="1008"/>
      <c r="ED27" s="14"/>
      <c r="EE27" s="14"/>
      <c r="EF27" s="14"/>
      <c r="EG27" s="1008"/>
      <c r="EH27" s="14"/>
      <c r="EI27" s="14"/>
      <c r="EJ27" s="14"/>
      <c r="EK27" s="1008"/>
      <c r="EL27" s="14"/>
      <c r="EM27" s="14"/>
      <c r="EN27" s="14"/>
      <c r="EO27" s="1008"/>
      <c r="EP27" s="14"/>
      <c r="EQ27" s="14"/>
      <c r="ER27" s="14"/>
      <c r="ES27" s="1008"/>
      <c r="ET27" s="14"/>
      <c r="EU27" s="14"/>
      <c r="EV27" s="14"/>
      <c r="EW27" s="1008"/>
      <c r="EX27" s="14"/>
      <c r="EY27" s="14"/>
      <c r="EZ27" s="14"/>
      <c r="FA27" s="1008"/>
      <c r="FB27" s="14"/>
      <c r="FC27" s="14"/>
      <c r="FD27" s="14"/>
      <c r="FE27" s="1008"/>
      <c r="FF27" s="14"/>
      <c r="FG27" s="14"/>
      <c r="FH27" s="14"/>
      <c r="FI27" s="1008"/>
      <c r="FJ27" s="14"/>
      <c r="FK27" s="14"/>
      <c r="FL27" s="14"/>
      <c r="FM27" s="1008"/>
      <c r="FN27" s="14"/>
      <c r="FO27" s="14"/>
      <c r="FP27" s="14"/>
      <c r="FQ27" s="1008"/>
      <c r="FR27" s="14"/>
      <c r="FS27" s="14"/>
      <c r="FT27" s="14"/>
      <c r="FU27" s="1008"/>
      <c r="FV27" s="14"/>
      <c r="FW27" s="14"/>
      <c r="FX27" s="14"/>
      <c r="FY27" s="1008"/>
      <c r="FZ27" s="14"/>
      <c r="GA27" s="14"/>
      <c r="GB27" s="14"/>
      <c r="GC27" s="1008"/>
      <c r="GD27" s="14"/>
      <c r="GE27" s="14"/>
      <c r="GF27" s="14"/>
      <c r="GG27" s="1008"/>
      <c r="GH27" s="14"/>
      <c r="GI27" s="14"/>
      <c r="GJ27" s="14"/>
      <c r="GK27" s="1008"/>
      <c r="GL27" s="14"/>
      <c r="GM27" s="14"/>
      <c r="GN27" s="14"/>
      <c r="GO27" s="1008"/>
      <c r="GP27" s="14"/>
      <c r="GQ27" s="14"/>
      <c r="GR27" s="14"/>
      <c r="GS27" s="1008"/>
      <c r="GT27" s="14"/>
      <c r="GU27" s="14"/>
      <c r="GV27" s="14"/>
      <c r="GW27" s="1008"/>
      <c r="GX27" s="14"/>
      <c r="GY27" s="14"/>
      <c r="GZ27" s="14"/>
      <c r="HA27" s="1008"/>
      <c r="HB27" s="14"/>
      <c r="HC27" s="14"/>
      <c r="HD27" s="14"/>
      <c r="HE27" s="1008"/>
      <c r="HF27" s="14"/>
      <c r="HG27" s="14"/>
      <c r="HH27" s="14"/>
      <c r="HI27" s="1008"/>
      <c r="HJ27" s="14"/>
      <c r="HK27" s="14"/>
      <c r="HL27" s="14"/>
      <c r="HM27" s="1008"/>
      <c r="HN27" s="14"/>
      <c r="HO27" s="14"/>
      <c r="HP27" s="14"/>
      <c r="HQ27" s="1008"/>
      <c r="HR27" s="14"/>
      <c r="HS27" s="14"/>
      <c r="HT27" s="14"/>
      <c r="HU27" s="1008"/>
      <c r="HV27" s="14"/>
      <c r="HW27" s="14"/>
      <c r="HX27" s="14"/>
      <c r="HY27" s="1008"/>
      <c r="HZ27" s="14"/>
      <c r="IA27" s="14"/>
      <c r="IB27" s="14"/>
      <c r="IC27" s="1008"/>
      <c r="ID27" s="14"/>
      <c r="IE27" s="14"/>
      <c r="IF27" s="14"/>
      <c r="IG27" s="1008"/>
      <c r="IH27" s="14"/>
      <c r="II27" s="14"/>
      <c r="IJ27" s="14"/>
      <c r="IK27" s="1008"/>
      <c r="IL27" s="14"/>
      <c r="IM27" s="14"/>
      <c r="IN27" s="14"/>
      <c r="IO27" s="1008"/>
      <c r="IP27" s="14"/>
      <c r="IQ27" s="14"/>
      <c r="IR27" s="14"/>
      <c r="IS27" s="1008"/>
      <c r="IT27" s="14"/>
      <c r="IU27" s="14"/>
      <c r="IV27" s="14"/>
    </row>
    <row r="28" spans="1:256" ht="27.2" customHeight="1" x14ac:dyDescent="0.2">
      <c r="A28" s="16"/>
      <c r="B28" s="17"/>
      <c r="C28" s="18"/>
      <c r="D28" s="18"/>
    </row>
    <row r="29" spans="1:256" ht="13.5" thickBot="1" x14ac:dyDescent="0.25">
      <c r="A29" s="7"/>
      <c r="B29" s="8"/>
      <c r="C29" s="8"/>
      <c r="D29" s="8"/>
    </row>
    <row r="30" spans="1:256" ht="13.5" customHeight="1" thickBot="1" x14ac:dyDescent="0.25">
      <c r="A30" s="50" t="s">
        <v>26</v>
      </c>
      <c r="B30" s="37" t="s">
        <v>17</v>
      </c>
      <c r="C30" s="37" t="s">
        <v>17</v>
      </c>
      <c r="D30" s="38" t="s">
        <v>18</v>
      </c>
    </row>
    <row r="31" spans="1:256" x14ac:dyDescent="0.2">
      <c r="A31" s="976" t="s">
        <v>29</v>
      </c>
      <c r="B31" s="2" t="s">
        <v>80</v>
      </c>
      <c r="C31" s="11">
        <v>0</v>
      </c>
      <c r="D31" s="40">
        <v>0</v>
      </c>
      <c r="F31" s="1"/>
    </row>
    <row r="32" spans="1:256" x14ac:dyDescent="0.2">
      <c r="A32" s="977"/>
      <c r="B32" s="48" t="s">
        <v>30</v>
      </c>
      <c r="C32" s="12">
        <v>1</v>
      </c>
      <c r="D32" s="26">
        <v>6</v>
      </c>
      <c r="F32" s="1"/>
    </row>
    <row r="33" spans="1:6" ht="26.25" thickBot="1" x14ac:dyDescent="0.25">
      <c r="A33" s="978"/>
      <c r="B33" s="4" t="s">
        <v>31</v>
      </c>
      <c r="C33" s="29">
        <v>2</v>
      </c>
      <c r="D33" s="30">
        <v>12</v>
      </c>
      <c r="F33" s="19"/>
    </row>
    <row r="34" spans="1:6" ht="12.75" customHeight="1" x14ac:dyDescent="0.2">
      <c r="A34" s="989" t="s">
        <v>25</v>
      </c>
      <c r="B34" s="2" t="s">
        <v>65</v>
      </c>
      <c r="C34" s="11">
        <v>1</v>
      </c>
      <c r="D34" s="40">
        <v>1</v>
      </c>
      <c r="F34" s="1"/>
    </row>
    <row r="35" spans="1:6" ht="24.75" customHeight="1" x14ac:dyDescent="0.2">
      <c r="A35" s="990"/>
      <c r="B35" s="48" t="s">
        <v>69</v>
      </c>
      <c r="C35" s="12">
        <v>2</v>
      </c>
      <c r="D35" s="26">
        <v>2</v>
      </c>
      <c r="F35" s="1"/>
    </row>
    <row r="36" spans="1:6" ht="12.75" customHeight="1" thickBot="1" x14ac:dyDescent="0.25">
      <c r="A36" s="991"/>
      <c r="B36" s="65" t="s">
        <v>66</v>
      </c>
      <c r="C36" s="66">
        <v>3</v>
      </c>
      <c r="D36" s="67">
        <v>3</v>
      </c>
      <c r="F36" s="1"/>
    </row>
    <row r="37" spans="1:6" ht="12.75" customHeight="1" x14ac:dyDescent="0.2">
      <c r="A37" s="997" t="s">
        <v>78</v>
      </c>
      <c r="B37" s="68" t="s">
        <v>79</v>
      </c>
      <c r="C37" s="69">
        <v>0</v>
      </c>
      <c r="D37" s="70">
        <v>0</v>
      </c>
      <c r="F37" s="1"/>
    </row>
    <row r="38" spans="1:6" ht="12.75" customHeight="1" x14ac:dyDescent="0.2">
      <c r="A38" s="998"/>
      <c r="B38" s="48" t="s">
        <v>57</v>
      </c>
      <c r="C38" s="12">
        <v>1</v>
      </c>
      <c r="D38" s="26">
        <v>2</v>
      </c>
      <c r="F38" s="19"/>
    </row>
    <row r="39" spans="1:6" x14ac:dyDescent="0.2">
      <c r="A39" s="998"/>
      <c r="B39" s="48" t="s">
        <v>58</v>
      </c>
      <c r="C39" s="12">
        <v>2</v>
      </c>
      <c r="D39" s="26">
        <v>4</v>
      </c>
      <c r="F39" s="19"/>
    </row>
    <row r="40" spans="1:6" x14ac:dyDescent="0.2">
      <c r="A40" s="998"/>
      <c r="B40" s="3" t="s">
        <v>59</v>
      </c>
      <c r="C40" s="995">
        <v>3</v>
      </c>
      <c r="D40" s="987">
        <v>6</v>
      </c>
      <c r="F40" s="19"/>
    </row>
    <row r="41" spans="1:6" ht="0.75" customHeight="1" thickBot="1" x14ac:dyDescent="0.25">
      <c r="A41" s="999"/>
      <c r="B41" s="52"/>
      <c r="C41" s="996"/>
      <c r="D41" s="992"/>
      <c r="F41" s="1"/>
    </row>
    <row r="42" spans="1:6" ht="14.25" customHeight="1" x14ac:dyDescent="0.2">
      <c r="A42" s="976" t="s">
        <v>23</v>
      </c>
      <c r="B42" s="2" t="s">
        <v>60</v>
      </c>
      <c r="C42" s="11">
        <v>1</v>
      </c>
      <c r="D42" s="40">
        <v>3</v>
      </c>
      <c r="F42" s="1"/>
    </row>
    <row r="43" spans="1:6" ht="14.25" customHeight="1" x14ac:dyDescent="0.2">
      <c r="A43" s="977"/>
      <c r="B43" s="49" t="s">
        <v>61</v>
      </c>
      <c r="C43" s="32">
        <v>2</v>
      </c>
      <c r="D43" s="31">
        <v>6</v>
      </c>
      <c r="F43" s="1"/>
    </row>
    <row r="44" spans="1:6" ht="14.25" customHeight="1" thickBot="1" x14ac:dyDescent="0.25">
      <c r="A44" s="978"/>
      <c r="B44" s="51" t="s">
        <v>62</v>
      </c>
      <c r="C44" s="42">
        <v>3</v>
      </c>
      <c r="D44" s="43">
        <v>9</v>
      </c>
      <c r="F44" s="1"/>
    </row>
    <row r="45" spans="1:6" x14ac:dyDescent="0.2">
      <c r="A45" s="973" t="s">
        <v>63</v>
      </c>
      <c r="B45" s="2" t="s">
        <v>27</v>
      </c>
      <c r="C45" s="11"/>
      <c r="D45" s="40">
        <v>0</v>
      </c>
    </row>
    <row r="46" spans="1:6" x14ac:dyDescent="0.2">
      <c r="A46" s="974"/>
      <c r="B46" s="48" t="s">
        <v>64</v>
      </c>
      <c r="C46" s="12"/>
      <c r="D46" s="26">
        <v>4</v>
      </c>
    </row>
    <row r="47" spans="1:6" x14ac:dyDescent="0.2">
      <c r="A47" s="974"/>
      <c r="B47" s="48" t="s">
        <v>56</v>
      </c>
      <c r="C47" s="12"/>
      <c r="D47" s="26">
        <v>8</v>
      </c>
    </row>
    <row r="48" spans="1:6" ht="26.25" thickBot="1" x14ac:dyDescent="0.25">
      <c r="A48" s="975"/>
      <c r="B48" s="4" t="s">
        <v>28</v>
      </c>
      <c r="C48" s="29"/>
      <c r="D48" s="30">
        <v>12</v>
      </c>
    </row>
    <row r="49" spans="1:6" ht="14.25" customHeight="1" x14ac:dyDescent="0.2">
      <c r="A49" s="976" t="s">
        <v>32</v>
      </c>
      <c r="B49" s="2" t="s">
        <v>7</v>
      </c>
      <c r="C49" s="11">
        <v>1</v>
      </c>
      <c r="D49" s="40">
        <v>2</v>
      </c>
      <c r="F49" s="1"/>
    </row>
    <row r="50" spans="1:6" x14ac:dyDescent="0.2">
      <c r="A50" s="977"/>
      <c r="B50" s="993" t="s">
        <v>6</v>
      </c>
      <c r="C50" s="995">
        <v>2</v>
      </c>
      <c r="D50" s="987">
        <v>4</v>
      </c>
    </row>
    <row r="51" spans="1:6" ht="0.75" customHeight="1" thickBot="1" x14ac:dyDescent="0.25">
      <c r="A51" s="978"/>
      <c r="B51" s="994"/>
      <c r="C51" s="1000"/>
      <c r="D51" s="988"/>
    </row>
    <row r="52" spans="1:6" x14ac:dyDescent="0.2">
      <c r="A52" s="973" t="s">
        <v>24</v>
      </c>
      <c r="B52" s="2" t="s">
        <v>5</v>
      </c>
      <c r="C52" s="11">
        <v>1</v>
      </c>
      <c r="D52" s="40">
        <v>2</v>
      </c>
    </row>
    <row r="53" spans="1:6" ht="13.5" thickBot="1" x14ac:dyDescent="0.25">
      <c r="A53" s="975"/>
      <c r="B53" s="4" t="s">
        <v>4</v>
      </c>
      <c r="C53" s="29">
        <v>2</v>
      </c>
      <c r="D53" s="30">
        <v>4</v>
      </c>
    </row>
    <row r="54" spans="1:6" ht="13.5" thickBot="1" x14ac:dyDescent="0.25">
      <c r="A54" s="7"/>
      <c r="B54" s="8"/>
      <c r="C54" s="8"/>
      <c r="D54" s="8"/>
    </row>
    <row r="55" spans="1:6" ht="13.5" thickBot="1" x14ac:dyDescent="0.25">
      <c r="A55" s="56"/>
      <c r="B55" s="53" t="s">
        <v>38</v>
      </c>
      <c r="C55" s="54"/>
      <c r="D55" s="55" t="s">
        <v>39</v>
      </c>
    </row>
    <row r="56" spans="1:6" ht="13.5" thickBot="1" x14ac:dyDescent="0.25">
      <c r="A56" s="57" t="s">
        <v>40</v>
      </c>
      <c r="B56" s="58">
        <v>44</v>
      </c>
      <c r="C56" s="59"/>
      <c r="D56" s="47">
        <v>50</v>
      </c>
    </row>
    <row r="57" spans="1:6" ht="26.25" thickBot="1" x14ac:dyDescent="0.25">
      <c r="A57" s="60" t="s">
        <v>41</v>
      </c>
      <c r="B57" s="61">
        <v>20</v>
      </c>
      <c r="C57" s="62"/>
      <c r="D57" s="63" t="s">
        <v>74</v>
      </c>
    </row>
    <row r="58" spans="1:6" ht="26.25" thickBot="1" x14ac:dyDescent="0.25">
      <c r="A58" s="60" t="s">
        <v>75</v>
      </c>
      <c r="B58" s="61" t="s">
        <v>70</v>
      </c>
      <c r="C58" s="62"/>
      <c r="D58" s="63" t="s">
        <v>73</v>
      </c>
    </row>
    <row r="59" spans="1:6" x14ac:dyDescent="0.2">
      <c r="A59" s="9"/>
      <c r="B59" s="10"/>
      <c r="C59" s="10"/>
      <c r="D59" s="10"/>
    </row>
    <row r="60" spans="1:6" ht="30" customHeight="1" x14ac:dyDescent="0.2">
      <c r="A60" s="1001"/>
      <c r="B60" s="1001"/>
      <c r="C60" s="1001"/>
      <c r="D60" s="1001"/>
    </row>
    <row r="61" spans="1:6" x14ac:dyDescent="0.2">
      <c r="A61" s="9"/>
      <c r="B61" s="10"/>
      <c r="C61" s="10"/>
      <c r="D61" s="10"/>
    </row>
    <row r="62" spans="1:6" x14ac:dyDescent="0.2">
      <c r="A62" s="1002"/>
      <c r="B62" s="1002"/>
      <c r="C62" s="1002"/>
      <c r="D62" s="1002"/>
    </row>
    <row r="63" spans="1:6" x14ac:dyDescent="0.2">
      <c r="A63" s="1002"/>
      <c r="B63" s="1002"/>
      <c r="C63" s="1002"/>
      <c r="D63" s="1002"/>
    </row>
    <row r="64" spans="1:6" x14ac:dyDescent="0.2">
      <c r="A64" s="1001"/>
      <c r="B64" s="1001"/>
      <c r="C64" s="1001"/>
      <c r="D64" s="1001"/>
    </row>
  </sheetData>
  <mergeCells count="97">
    <mergeCell ref="GW25:GW27"/>
    <mergeCell ref="HA25:HA27"/>
    <mergeCell ref="HE25:HE27"/>
    <mergeCell ref="FY25:FY27"/>
    <mergeCell ref="ES25:ES27"/>
    <mergeCell ref="GK25:GK27"/>
    <mergeCell ref="GC25:GC27"/>
    <mergeCell ref="FU25:FU27"/>
    <mergeCell ref="GG25:GG27"/>
    <mergeCell ref="GS25:GS27"/>
    <mergeCell ref="GO25:GO27"/>
    <mergeCell ref="DU25:DU27"/>
    <mergeCell ref="EG25:EG27"/>
    <mergeCell ref="DY25:DY27"/>
    <mergeCell ref="FQ25:FQ27"/>
    <mergeCell ref="EC25:EC27"/>
    <mergeCell ref="FE25:FE27"/>
    <mergeCell ref="FI25:FI27"/>
    <mergeCell ref="EW25:EW27"/>
    <mergeCell ref="FA25:FA27"/>
    <mergeCell ref="EK25:EK27"/>
    <mergeCell ref="EO25:EO27"/>
    <mergeCell ref="FM25:FM27"/>
    <mergeCell ref="IS25:IS27"/>
    <mergeCell ref="IG25:IG27"/>
    <mergeCell ref="IK25:IK27"/>
    <mergeCell ref="IO25:IO27"/>
    <mergeCell ref="HI25:HI27"/>
    <mergeCell ref="IC25:IC27"/>
    <mergeCell ref="HM25:HM27"/>
    <mergeCell ref="HQ25:HQ27"/>
    <mergeCell ref="HU25:HU27"/>
    <mergeCell ref="HY25:HY27"/>
    <mergeCell ref="CW25:CW27"/>
    <mergeCell ref="DA25:DA27"/>
    <mergeCell ref="DM25:DM27"/>
    <mergeCell ref="DQ25:DQ27"/>
    <mergeCell ref="DE25:DE27"/>
    <mergeCell ref="DI25:DI27"/>
    <mergeCell ref="BA25:BA27"/>
    <mergeCell ref="CK25:CK27"/>
    <mergeCell ref="CO25:CO27"/>
    <mergeCell ref="BI25:BI27"/>
    <mergeCell ref="CS25:CS27"/>
    <mergeCell ref="CC25:CC27"/>
    <mergeCell ref="BU25:BU27"/>
    <mergeCell ref="BQ25:BQ27"/>
    <mergeCell ref="BM25:BM27"/>
    <mergeCell ref="BY25:BY27"/>
    <mergeCell ref="CG25:CG27"/>
    <mergeCell ref="F15:F16"/>
    <mergeCell ref="E25:E27"/>
    <mergeCell ref="BE25:BE27"/>
    <mergeCell ref="Q25:Q27"/>
    <mergeCell ref="E15:E16"/>
    <mergeCell ref="G15:G16"/>
    <mergeCell ref="AC25:AC27"/>
    <mergeCell ref="AG25:AG27"/>
    <mergeCell ref="U25:U27"/>
    <mergeCell ref="Y25:Y27"/>
    <mergeCell ref="I25:I27"/>
    <mergeCell ref="M25:M27"/>
    <mergeCell ref="AK25:AK27"/>
    <mergeCell ref="AO25:AO27"/>
    <mergeCell ref="AS25:AS27"/>
    <mergeCell ref="AW25:AW27"/>
    <mergeCell ref="A1:D1"/>
    <mergeCell ref="A4:A5"/>
    <mergeCell ref="A8:A12"/>
    <mergeCell ref="A13:A14"/>
    <mergeCell ref="A6:A7"/>
    <mergeCell ref="B11:B12"/>
    <mergeCell ref="D11:D12"/>
    <mergeCell ref="C11:C12"/>
    <mergeCell ref="A64:D64"/>
    <mergeCell ref="A52:A53"/>
    <mergeCell ref="A60:D60"/>
    <mergeCell ref="A62:D62"/>
    <mergeCell ref="A63:D63"/>
    <mergeCell ref="A49:A51"/>
    <mergeCell ref="D50:D51"/>
    <mergeCell ref="A34:A36"/>
    <mergeCell ref="A31:A33"/>
    <mergeCell ref="D40:D41"/>
    <mergeCell ref="A42:A44"/>
    <mergeCell ref="B50:B51"/>
    <mergeCell ref="A45:A48"/>
    <mergeCell ref="C40:C41"/>
    <mergeCell ref="A37:A41"/>
    <mergeCell ref="C50:C51"/>
    <mergeCell ref="A21:A24"/>
    <mergeCell ref="A25:A27"/>
    <mergeCell ref="A15:A20"/>
    <mergeCell ref="D15:D16"/>
    <mergeCell ref="C23:C24"/>
    <mergeCell ref="D23:D24"/>
    <mergeCell ref="B23:B24"/>
  </mergeCells>
  <phoneticPr fontId="8" type="noConversion"/>
  <pageMargins left="0.75" right="0.75" top="1" bottom="1" header="0.5" footer="0.5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9" sqref="C9:D9"/>
    </sheetView>
  </sheetViews>
  <sheetFormatPr defaultRowHeight="12.75" x14ac:dyDescent="0.2"/>
  <cols>
    <col min="1" max="1" width="9.140625" customWidth="1"/>
    <col min="2" max="2" width="53.7109375" customWidth="1"/>
    <col min="3" max="3" width="10.7109375" customWidth="1"/>
    <col min="4" max="4" width="20.7109375" customWidth="1"/>
  </cols>
  <sheetData>
    <row r="1" spans="1:10" x14ac:dyDescent="0.2">
      <c r="A1" s="267"/>
      <c r="B1" s="267"/>
      <c r="C1" s="267"/>
      <c r="D1" s="267"/>
      <c r="E1" s="267"/>
      <c r="F1" s="267"/>
      <c r="G1" s="267"/>
      <c r="H1" s="267"/>
    </row>
    <row r="2" spans="1:10" ht="29.1" customHeight="1" x14ac:dyDescent="0.2">
      <c r="A2" s="267"/>
      <c r="B2" s="167" t="s">
        <v>370</v>
      </c>
      <c r="C2" s="268" t="str">
        <f>IF(AND('Заявление-Анкета '!B21="",'Заявление-Анкета '!C21="",'Заявление-Анкета '!E21=""),"",MIN('Общая информация'!C4:E4))</f>
        <v/>
      </c>
      <c r="D2" s="180">
        <f>MAX('Общая информация'!C5:E5)</f>
        <v>0</v>
      </c>
      <c r="E2" s="267"/>
      <c r="F2" s="267"/>
      <c r="G2" s="267"/>
      <c r="H2" s="267"/>
    </row>
    <row r="3" spans="1:10" ht="29.1" customHeight="1" x14ac:dyDescent="0.2">
      <c r="A3" s="267"/>
      <c r="B3" s="167" t="s">
        <v>371</v>
      </c>
      <c r="C3" s="1013">
        <v>2013</v>
      </c>
      <c r="D3" s="1014"/>
      <c r="E3" s="267"/>
      <c r="F3" s="267"/>
      <c r="G3" s="267"/>
      <c r="H3" s="267"/>
    </row>
    <row r="4" spans="1:10" ht="29.1" customHeight="1" x14ac:dyDescent="0.2">
      <c r="A4" s="267"/>
      <c r="B4" s="167" t="s">
        <v>372</v>
      </c>
      <c r="C4" s="1015">
        <f>IF((64-D2)*12&gt;360,360,(64-D2)*12)</f>
        <v>360</v>
      </c>
      <c r="D4" s="1016"/>
      <c r="E4" s="267"/>
      <c r="F4" s="267"/>
      <c r="G4" s="267"/>
      <c r="H4" s="267"/>
    </row>
    <row r="5" spans="1:10" ht="29.1" customHeight="1" x14ac:dyDescent="0.2">
      <c r="A5" s="267"/>
      <c r="B5" s="167" t="s">
        <v>373</v>
      </c>
      <c r="C5" s="1017" t="str">
        <f>'Проверка УЭБ'!C6:E6</f>
        <v/>
      </c>
      <c r="D5" s="1018"/>
      <c r="E5" s="267"/>
      <c r="F5" s="267"/>
      <c r="G5" s="267"/>
      <c r="H5" s="267"/>
    </row>
    <row r="6" spans="1:10" ht="29.1" customHeight="1" x14ac:dyDescent="0.2">
      <c r="A6" s="267"/>
      <c r="B6" s="167" t="s">
        <v>374</v>
      </c>
      <c r="C6" s="1019" t="str">
        <f>IF(AND('Проверка УЭБ'!C4="",'Проверка УЭБ'!C5=""),"",'Проверка УЭБ'!C4+'Проверка УЭБ'!C5)</f>
        <v/>
      </c>
      <c r="D6" s="1020"/>
      <c r="E6" s="267"/>
      <c r="F6" s="267"/>
      <c r="G6" s="267"/>
      <c r="H6" s="267"/>
    </row>
    <row r="7" spans="1:10" ht="29.1" customHeight="1" x14ac:dyDescent="0.2">
      <c r="A7" s="267"/>
      <c r="B7" s="167" t="s">
        <v>375</v>
      </c>
      <c r="C7" s="1019" t="str">
        <f>'Проверка УЭБ'!C5</f>
        <v/>
      </c>
      <c r="D7" s="1020"/>
      <c r="E7" s="267"/>
      <c r="F7" s="267"/>
      <c r="G7" s="267"/>
      <c r="H7" s="267"/>
    </row>
    <row r="8" spans="1:10" ht="29.1" customHeight="1" x14ac:dyDescent="0.2">
      <c r="A8" s="267"/>
      <c r="B8" s="167" t="s">
        <v>376</v>
      </c>
      <c r="C8" s="1021" t="str">
        <f>IF(AND(C6="",C7=""),"",C6-C7)</f>
        <v/>
      </c>
      <c r="D8" s="1022"/>
      <c r="E8" s="267"/>
      <c r="F8" s="267"/>
      <c r="G8" s="267"/>
      <c r="H8" s="267"/>
    </row>
    <row r="9" spans="1:10" ht="29.1" customHeight="1" x14ac:dyDescent="0.2">
      <c r="A9" s="267"/>
      <c r="B9" s="167" t="s">
        <v>377</v>
      </c>
      <c r="C9" s="1023"/>
      <c r="D9" s="1024"/>
      <c r="E9" s="267"/>
      <c r="F9" s="267"/>
      <c r="G9" s="267"/>
      <c r="H9" s="266"/>
      <c r="J9" s="15"/>
    </row>
    <row r="10" spans="1:10" ht="29.1" customHeight="1" x14ac:dyDescent="0.2">
      <c r="A10" s="267"/>
      <c r="B10" s="168" t="s">
        <v>378</v>
      </c>
      <c r="C10" s="1025" t="e">
        <f>Андеррайтинг!C39</f>
        <v>#VALUE!</v>
      </c>
      <c r="D10" s="1026"/>
      <c r="E10" s="267"/>
      <c r="F10" s="267"/>
      <c r="G10" s="267"/>
      <c r="H10" s="266"/>
      <c r="J10" s="328" t="s">
        <v>555</v>
      </c>
    </row>
    <row r="11" spans="1:10" ht="29.1" customHeight="1" x14ac:dyDescent="0.2">
      <c r="A11" s="267"/>
      <c r="B11" s="168" t="s">
        <v>379</v>
      </c>
      <c r="C11" s="1025" t="e">
        <f>Андеррайтинг!C38</f>
        <v>#VALUE!</v>
      </c>
      <c r="D11" s="1026"/>
      <c r="E11" s="267"/>
      <c r="F11" s="267"/>
      <c r="G11" s="267"/>
      <c r="H11" s="266"/>
      <c r="J11" s="15"/>
    </row>
    <row r="12" spans="1:10" ht="29.1" customHeight="1" x14ac:dyDescent="0.2">
      <c r="A12" s="267"/>
      <c r="B12" s="168" t="s">
        <v>380</v>
      </c>
      <c r="C12" s="1019">
        <f>SUM('Общая информация'!C24:C28)</f>
        <v>0</v>
      </c>
      <c r="D12" s="1020"/>
      <c r="E12" s="267"/>
      <c r="F12" s="267"/>
      <c r="G12" s="267"/>
      <c r="H12" s="266"/>
    </row>
    <row r="13" spans="1:10" ht="29.1" customHeight="1" x14ac:dyDescent="0.2">
      <c r="A13" s="267"/>
      <c r="B13" s="168" t="s">
        <v>381</v>
      </c>
      <c r="C13" s="1019">
        <f>SUM('Общая информация'!D24:D28)</f>
        <v>0</v>
      </c>
      <c r="D13" s="1020"/>
      <c r="E13" s="267"/>
      <c r="F13" s="267"/>
      <c r="G13" s="267"/>
      <c r="H13" s="266"/>
    </row>
    <row r="14" spans="1:10" ht="29.1" customHeight="1" x14ac:dyDescent="0.2">
      <c r="A14" s="267"/>
      <c r="B14" s="168" t="s">
        <v>381</v>
      </c>
      <c r="C14" s="1019">
        <f>SUM('Общая информация'!E24:E28)</f>
        <v>0</v>
      </c>
      <c r="D14" s="1020"/>
      <c r="E14" s="267"/>
      <c r="F14" s="267"/>
      <c r="G14" s="267"/>
      <c r="H14" s="266"/>
    </row>
    <row r="15" spans="1:10" ht="29.1" customHeight="1" x14ac:dyDescent="0.2">
      <c r="A15" s="267"/>
      <c r="B15" s="167" t="s">
        <v>382</v>
      </c>
      <c r="C15" s="1029">
        <f>SUM(C12:D14)</f>
        <v>0</v>
      </c>
      <c r="D15" s="1030"/>
      <c r="E15" s="267"/>
      <c r="F15" s="267"/>
      <c r="G15" s="267"/>
      <c r="H15" s="266"/>
    </row>
    <row r="16" spans="1:10" ht="29.1" customHeight="1" x14ac:dyDescent="0.2">
      <c r="A16" s="267"/>
      <c r="B16" s="168" t="s">
        <v>383</v>
      </c>
      <c r="C16" s="1019">
        <f>SUM('Общая информация'!C32:C34)</f>
        <v>0</v>
      </c>
      <c r="D16" s="1020"/>
      <c r="E16" s="267"/>
      <c r="F16" s="267"/>
      <c r="G16" s="267"/>
      <c r="H16" s="266"/>
    </row>
    <row r="17" spans="1:8" ht="29.1" customHeight="1" x14ac:dyDescent="0.2">
      <c r="A17" s="267"/>
      <c r="B17" s="168" t="s">
        <v>384</v>
      </c>
      <c r="C17" s="1019">
        <f>SUM('Общая информация'!D32:D34)</f>
        <v>0</v>
      </c>
      <c r="D17" s="1020"/>
      <c r="E17" s="267"/>
      <c r="F17" s="267"/>
      <c r="G17" s="267"/>
      <c r="H17" s="266"/>
    </row>
    <row r="18" spans="1:8" ht="29.1" customHeight="1" x14ac:dyDescent="0.2">
      <c r="A18" s="267"/>
      <c r="B18" s="168" t="s">
        <v>384</v>
      </c>
      <c r="C18" s="1019">
        <f>SUM('Общая информация'!E32:E34)</f>
        <v>0</v>
      </c>
      <c r="D18" s="1020"/>
      <c r="E18" s="267"/>
      <c r="F18" s="267"/>
      <c r="G18" s="267"/>
      <c r="H18" s="266"/>
    </row>
    <row r="19" spans="1:8" ht="29.1" customHeight="1" x14ac:dyDescent="0.2">
      <c r="A19" s="267"/>
      <c r="B19" s="167" t="s">
        <v>385</v>
      </c>
      <c r="C19" s="1029">
        <f>SUM(C16:D18)</f>
        <v>0</v>
      </c>
      <c r="D19" s="1030"/>
      <c r="E19" s="267"/>
      <c r="F19" s="267"/>
      <c r="G19" s="267"/>
      <c r="H19" s="266"/>
    </row>
    <row r="20" spans="1:8" ht="29.1" customHeight="1" thickBot="1" x14ac:dyDescent="0.25">
      <c r="A20" s="267"/>
      <c r="B20" s="169" t="s">
        <v>386</v>
      </c>
      <c r="C20" s="1031">
        <f>C15-C19</f>
        <v>0</v>
      </c>
      <c r="D20" s="1032"/>
      <c r="E20" s="267"/>
      <c r="F20" s="267"/>
      <c r="G20" s="267"/>
      <c r="H20" s="266"/>
    </row>
    <row r="21" spans="1:8" ht="29.1" customHeight="1" thickBot="1" x14ac:dyDescent="0.25">
      <c r="A21" s="267"/>
      <c r="B21" s="269" t="s">
        <v>387</v>
      </c>
      <c r="C21" s="1027" t="e">
        <f>C8*((C9/12)/(1-POWER((1+(C9/12)),-(C5-1))))</f>
        <v>#VALUE!</v>
      </c>
      <c r="D21" s="1028"/>
      <c r="E21" s="267"/>
      <c r="F21" s="267"/>
      <c r="G21" s="267"/>
      <c r="H21" s="266"/>
    </row>
    <row r="22" spans="1:8" ht="29.1" customHeight="1" thickBot="1" x14ac:dyDescent="0.25">
      <c r="A22" s="267"/>
      <c r="B22" s="269" t="s">
        <v>388</v>
      </c>
      <c r="C22" s="1027" t="e">
        <f>FLOOR(((C15-C19)*60.84%)*((1-POWER(1+(C9/12),-(C5-2)))/(C9/12)),1000)</f>
        <v>#VALUE!</v>
      </c>
      <c r="D22" s="1028"/>
      <c r="E22" s="267"/>
      <c r="F22" s="267"/>
      <c r="G22" s="267"/>
      <c r="H22" s="266"/>
    </row>
    <row r="23" spans="1:8" ht="29.1" customHeight="1" thickBot="1" x14ac:dyDescent="0.25">
      <c r="A23" s="267"/>
      <c r="B23" s="269" t="s">
        <v>389</v>
      </c>
      <c r="C23" s="1027" t="e">
        <f>C22*(C9/12)/(1-POWER((1+(C9/12)),-(C5-1)))</f>
        <v>#VALUE!</v>
      </c>
      <c r="D23" s="1028"/>
      <c r="E23" s="267"/>
      <c r="F23" s="267"/>
      <c r="G23" s="267"/>
      <c r="H23" s="266"/>
    </row>
    <row r="24" spans="1:8" x14ac:dyDescent="0.2">
      <c r="A24" s="267"/>
      <c r="B24" s="267"/>
      <c r="C24" s="267"/>
      <c r="D24" s="267"/>
      <c r="E24" s="267"/>
      <c r="F24" s="267"/>
      <c r="G24" s="267"/>
      <c r="H24" s="266"/>
    </row>
    <row r="25" spans="1:8" x14ac:dyDescent="0.2">
      <c r="A25" s="267"/>
      <c r="B25" s="267"/>
      <c r="C25" s="267"/>
      <c r="D25" s="267"/>
      <c r="E25" s="267"/>
      <c r="F25" s="267"/>
      <c r="G25" s="267"/>
      <c r="H25" s="266"/>
    </row>
    <row r="26" spans="1:8" x14ac:dyDescent="0.2">
      <c r="A26" s="267"/>
      <c r="B26" s="267"/>
      <c r="C26" s="267"/>
      <c r="D26" s="267"/>
      <c r="E26" s="267"/>
      <c r="F26" s="267"/>
      <c r="G26" s="267"/>
      <c r="H26" s="266"/>
    </row>
    <row r="27" spans="1:8" x14ac:dyDescent="0.2">
      <c r="A27" s="266"/>
      <c r="B27" s="266"/>
      <c r="C27" s="266"/>
      <c r="D27" s="266"/>
      <c r="E27" s="266"/>
      <c r="F27" s="266"/>
      <c r="G27" s="266"/>
      <c r="H27" s="266"/>
    </row>
    <row r="28" spans="1:8" x14ac:dyDescent="0.2">
      <c r="A28" s="266"/>
      <c r="B28" s="266"/>
      <c r="C28" s="266"/>
      <c r="D28" s="266"/>
      <c r="E28" s="266"/>
      <c r="F28" s="266"/>
      <c r="G28" s="266"/>
      <c r="H28" s="266"/>
    </row>
  </sheetData>
  <sheetProtection password="CF7A" sheet="1" objects="1" scenarios="1" selectLockedCells="1"/>
  <mergeCells count="21">
    <mergeCell ref="C13:D13"/>
    <mergeCell ref="C14:D14"/>
    <mergeCell ref="C21:D21"/>
    <mergeCell ref="C22:D22"/>
    <mergeCell ref="C23:D23"/>
    <mergeCell ref="C15:D15"/>
    <mergeCell ref="C16:D16"/>
    <mergeCell ref="C17:D17"/>
    <mergeCell ref="C18:D18"/>
    <mergeCell ref="C19:D19"/>
    <mergeCell ref="C20:D20"/>
    <mergeCell ref="C8:D8"/>
    <mergeCell ref="C9:D9"/>
    <mergeCell ref="C10:D10"/>
    <mergeCell ref="C11:D11"/>
    <mergeCell ref="C12:D12"/>
    <mergeCell ref="C3:D3"/>
    <mergeCell ref="C4:D4"/>
    <mergeCell ref="C5:D5"/>
    <mergeCell ref="C6:D6"/>
    <mergeCell ref="C7:D7"/>
  </mergeCells>
  <conditionalFormatting sqref="C5:D5">
    <cfRule type="expression" dxfId="11" priority="1" stopIfTrue="1">
      <formula>$C$5&gt;$C$4</formula>
    </cfRule>
  </conditionalFormatting>
  <dataValidations count="1">
    <dataValidation type="list" allowBlank="1" showInputMessage="1" showErrorMessage="1" sqref="C3:D3">
      <formula1>"2011,2012,2013"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view="pageBreakPreview" topLeftCell="B1" zoomScaleNormal="100" zoomScaleSheetLayoutView="100" workbookViewId="0">
      <selection activeCell="D13" sqref="D13:F13"/>
    </sheetView>
  </sheetViews>
  <sheetFormatPr defaultRowHeight="12.75" x14ac:dyDescent="0.2"/>
  <cols>
    <col min="1" max="1" width="2.7109375" customWidth="1"/>
    <col min="2" max="2" width="8.28515625" customWidth="1"/>
    <col min="3" max="3" width="83.28515625" customWidth="1"/>
    <col min="4" max="4" width="14.7109375" customWidth="1"/>
    <col min="5" max="5" width="4.7109375" customWidth="1"/>
    <col min="6" max="6" width="10.7109375" customWidth="1"/>
    <col min="7" max="7" width="12.28515625" customWidth="1"/>
    <col min="8" max="9" width="2.7109375" customWidth="1"/>
    <col min="10" max="10" width="16.85546875" customWidth="1"/>
    <col min="11" max="11" width="9.28515625" hidden="1" customWidth="1"/>
    <col min="12" max="12" width="11" hidden="1" customWidth="1"/>
    <col min="13" max="13" width="9.7109375" customWidth="1"/>
  </cols>
  <sheetData>
    <row r="1" spans="1:13" ht="31.5" customHeight="1" x14ac:dyDescent="0.2">
      <c r="A1" s="366"/>
      <c r="B1" s="1047" t="s">
        <v>390</v>
      </c>
      <c r="C1" s="1047"/>
      <c r="D1" s="1047"/>
      <c r="E1" s="1047"/>
      <c r="F1" s="1047"/>
      <c r="G1" s="1047"/>
      <c r="H1" s="267"/>
      <c r="I1" s="267"/>
      <c r="J1" s="266"/>
    </row>
    <row r="2" spans="1:13" ht="14.25" customHeight="1" x14ac:dyDescent="0.2">
      <c r="A2" s="267"/>
      <c r="B2" s="267"/>
      <c r="C2" s="367"/>
      <c r="D2" s="368"/>
      <c r="E2" s="368"/>
      <c r="F2" s="267"/>
      <c r="G2" s="267"/>
      <c r="H2" s="267"/>
      <c r="I2" s="267"/>
      <c r="J2" s="266"/>
    </row>
    <row r="3" spans="1:13" ht="12.75" customHeight="1" x14ac:dyDescent="0.2">
      <c r="A3" s="267"/>
      <c r="B3" s="267"/>
      <c r="C3" s="368" t="s">
        <v>399</v>
      </c>
      <c r="D3" s="581"/>
      <c r="E3" s="550" t="s">
        <v>771</v>
      </c>
      <c r="F3" s="1033"/>
      <c r="G3" s="1033"/>
      <c r="H3" s="267"/>
      <c r="I3" s="267"/>
      <c r="J3" s="266"/>
      <c r="L3" s="557" t="s">
        <v>777</v>
      </c>
    </row>
    <row r="4" spans="1:13" ht="25.5" customHeight="1" x14ac:dyDescent="0.2">
      <c r="A4" s="267"/>
      <c r="B4" s="267"/>
      <c r="C4" s="1038" t="e">
        <f>CONCATENATE("Кому:      ",'Заявление-Анкета '!K26)</f>
        <v>#VALUE!</v>
      </c>
      <c r="D4" s="1038"/>
      <c r="E4" s="1038"/>
      <c r="F4" s="1038"/>
      <c r="G4" s="1038"/>
      <c r="H4" s="267"/>
      <c r="I4" s="267"/>
      <c r="J4" s="1036" t="s">
        <v>776</v>
      </c>
      <c r="L4" s="557" t="s">
        <v>778</v>
      </c>
    </row>
    <row r="5" spans="1:13" ht="13.5" customHeight="1" x14ac:dyDescent="0.2">
      <c r="A5" s="267"/>
      <c r="B5" s="267"/>
      <c r="C5" s="546"/>
      <c r="D5" s="546"/>
      <c r="E5" s="546"/>
      <c r="F5" s="546"/>
      <c r="G5" s="267"/>
      <c r="H5" s="267"/>
      <c r="I5" s="267"/>
      <c r="J5" s="1036"/>
      <c r="L5" s="557" t="s">
        <v>779</v>
      </c>
    </row>
    <row r="6" spans="1:13" ht="16.5" customHeight="1" x14ac:dyDescent="0.2">
      <c r="A6" s="267"/>
      <c r="B6" s="267"/>
      <c r="C6" s="1053"/>
      <c r="D6" s="1053"/>
      <c r="E6" s="1053"/>
      <c r="F6" s="1053"/>
      <c r="G6" s="267"/>
      <c r="H6" s="267"/>
      <c r="I6" s="267"/>
      <c r="J6" s="1037" t="s">
        <v>777</v>
      </c>
      <c r="L6" s="557" t="s">
        <v>780</v>
      </c>
    </row>
    <row r="7" spans="1:13" ht="15.75" customHeight="1" x14ac:dyDescent="0.2">
      <c r="A7" s="267"/>
      <c r="B7" s="369"/>
      <c r="C7" s="1058" t="e">
        <f>CONCATENATE('Общая информация'!G12," ",'Заявление-Анкета '!K33, " !")</f>
        <v>#VALUE!</v>
      </c>
      <c r="D7" s="1058"/>
      <c r="E7" s="1058"/>
      <c r="F7" s="1058"/>
      <c r="G7" s="267"/>
      <c r="H7" s="267"/>
      <c r="I7" s="267"/>
      <c r="J7" s="1037"/>
      <c r="L7" s="557" t="s">
        <v>823</v>
      </c>
    </row>
    <row r="8" spans="1:13" ht="45.75" customHeight="1" x14ac:dyDescent="0.2">
      <c r="A8" s="267"/>
      <c r="B8" s="369"/>
      <c r="C8" s="1041" t="s">
        <v>400</v>
      </c>
      <c r="D8" s="1041"/>
      <c r="E8" s="1041"/>
      <c r="F8" s="1041"/>
      <c r="G8" s="267"/>
      <c r="H8" s="267"/>
      <c r="I8" s="267"/>
      <c r="J8" s="266"/>
      <c r="L8" s="557" t="s">
        <v>824</v>
      </c>
    </row>
    <row r="9" spans="1:13" ht="20.100000000000001" customHeight="1" x14ac:dyDescent="0.2">
      <c r="A9" s="267"/>
      <c r="B9" s="369"/>
      <c r="C9" s="370" t="s">
        <v>639</v>
      </c>
      <c r="D9" s="1042">
        <f>Протокол!I26</f>
        <v>0</v>
      </c>
      <c r="E9" s="1043"/>
      <c r="F9" s="1044"/>
      <c r="G9" s="267"/>
      <c r="H9" s="267"/>
      <c r="I9" s="267"/>
      <c r="J9" s="266"/>
      <c r="K9" s="178"/>
      <c r="M9" s="178"/>
    </row>
    <row r="10" spans="1:13" ht="20.100000000000001" customHeight="1" x14ac:dyDescent="0.2">
      <c r="A10" s="267"/>
      <c r="B10" s="369"/>
      <c r="C10" s="370" t="s">
        <v>8</v>
      </c>
      <c r="D10" s="1050" t="str">
        <f>'Проверка УЭБ'!$C$4</f>
        <v/>
      </c>
      <c r="E10" s="1051"/>
      <c r="F10" s="1052"/>
      <c r="G10" s="267"/>
      <c r="H10" s="267"/>
      <c r="I10" s="267"/>
      <c r="J10" s="266"/>
    </row>
    <row r="11" spans="1:13" ht="20.100000000000001" customHeight="1" x14ac:dyDescent="0.2">
      <c r="A11" s="267"/>
      <c r="B11" s="369"/>
      <c r="C11" s="370" t="s">
        <v>391</v>
      </c>
      <c r="D11" s="1048" t="str">
        <f>'Проверка УЭБ'!$C$6</f>
        <v/>
      </c>
      <c r="E11" s="1049"/>
      <c r="F11" s="1044"/>
      <c r="G11" s="267"/>
      <c r="H11" s="267"/>
      <c r="I11" s="267"/>
      <c r="J11" s="266"/>
    </row>
    <row r="12" spans="1:13" ht="30" customHeight="1" x14ac:dyDescent="0.2">
      <c r="A12" s="267"/>
      <c r="B12" s="369"/>
      <c r="C12" s="370" t="s">
        <v>392</v>
      </c>
      <c r="D12" s="1050" t="e">
        <f>Андеррайтинг!$C$26</f>
        <v>#VALUE!</v>
      </c>
      <c r="E12" s="1051"/>
      <c r="F12" s="1052"/>
      <c r="G12" s="267"/>
      <c r="H12" s="267"/>
      <c r="I12" s="267"/>
      <c r="J12" s="266"/>
    </row>
    <row r="13" spans="1:13" ht="21.95" customHeight="1" x14ac:dyDescent="0.2">
      <c r="A13" s="267"/>
      <c r="B13" s="369"/>
      <c r="C13" s="370" t="s">
        <v>393</v>
      </c>
      <c r="D13" s="1055"/>
      <c r="E13" s="1056"/>
      <c r="F13" s="1057"/>
      <c r="G13" s="267"/>
      <c r="H13" s="267"/>
      <c r="I13" s="267"/>
      <c r="J13" s="266"/>
    </row>
    <row r="14" spans="1:13" ht="27.75" customHeight="1" x14ac:dyDescent="0.2">
      <c r="A14" s="267"/>
      <c r="B14" s="369"/>
      <c r="C14" s="371" t="s">
        <v>394</v>
      </c>
      <c r="D14" s="369"/>
      <c r="E14" s="369"/>
      <c r="F14" s="369"/>
      <c r="G14" s="372"/>
      <c r="H14" s="267"/>
      <c r="I14" s="267"/>
      <c r="J14" s="266"/>
    </row>
    <row r="15" spans="1:13" ht="24.75" customHeight="1" x14ac:dyDescent="0.2">
      <c r="A15" s="267"/>
      <c r="B15" s="454" t="s">
        <v>640</v>
      </c>
      <c r="C15" s="1035" t="s">
        <v>772</v>
      </c>
      <c r="D15" s="1035"/>
      <c r="E15" s="1035"/>
      <c r="F15" s="1035"/>
      <c r="G15" s="454"/>
      <c r="H15" s="267"/>
      <c r="I15" s="267"/>
      <c r="J15" s="266"/>
    </row>
    <row r="16" spans="1:13" ht="15" customHeight="1" x14ac:dyDescent="0.2">
      <c r="A16" s="267"/>
      <c r="B16" s="369"/>
      <c r="C16" s="1059" t="s">
        <v>641</v>
      </c>
      <c r="D16" s="1059"/>
      <c r="E16" s="1059"/>
      <c r="F16" s="1059"/>
      <c r="G16" s="372"/>
      <c r="H16" s="267"/>
      <c r="I16" s="267"/>
      <c r="J16" s="266"/>
    </row>
    <row r="17" spans="1:12" ht="42.75" customHeight="1" x14ac:dyDescent="0.2">
      <c r="A17" s="267"/>
      <c r="B17" s="369"/>
      <c r="C17" s="1035" t="s">
        <v>773</v>
      </c>
      <c r="D17" s="1035"/>
      <c r="E17" s="1035"/>
      <c r="F17" s="1035"/>
      <c r="G17" s="1035"/>
      <c r="H17" s="267"/>
      <c r="I17" s="267"/>
      <c r="J17" s="266"/>
    </row>
    <row r="18" spans="1:12" ht="15" customHeight="1" x14ac:dyDescent="0.2">
      <c r="A18" s="267"/>
      <c r="B18" s="369"/>
      <c r="C18" s="1059" t="s">
        <v>642</v>
      </c>
      <c r="D18" s="1059"/>
      <c r="E18" s="1059"/>
      <c r="F18" s="1059"/>
      <c r="G18" s="372"/>
      <c r="H18" s="267"/>
      <c r="I18" s="267"/>
      <c r="J18" s="266"/>
    </row>
    <row r="19" spans="1:12" ht="39.75" customHeight="1" x14ac:dyDescent="0.2">
      <c r="A19" s="267"/>
      <c r="B19" s="1035" t="s">
        <v>686</v>
      </c>
      <c r="C19" s="1035"/>
      <c r="D19" s="1035"/>
      <c r="E19" s="1035"/>
      <c r="F19" s="1035"/>
      <c r="G19" s="1035"/>
      <c r="H19" s="267"/>
      <c r="I19" s="267"/>
      <c r="J19" s="266"/>
    </row>
    <row r="20" spans="1:12" ht="8.25" customHeight="1" x14ac:dyDescent="0.2">
      <c r="A20" s="267"/>
      <c r="B20" s="373"/>
      <c r="C20" s="373"/>
      <c r="D20" s="373"/>
      <c r="E20" s="545"/>
      <c r="F20" s="373"/>
      <c r="G20" s="372"/>
      <c r="H20" s="267"/>
      <c r="I20" s="267"/>
      <c r="J20" s="266"/>
    </row>
    <row r="21" spans="1:12" ht="15" customHeight="1" x14ac:dyDescent="0.2">
      <c r="A21" s="267"/>
      <c r="B21" s="1046" t="s">
        <v>643</v>
      </c>
      <c r="C21" s="1046"/>
      <c r="D21" s="1040"/>
      <c r="E21" s="1040"/>
      <c r="F21" s="1039" t="s">
        <v>401</v>
      </c>
      <c r="G21" s="1039"/>
      <c r="H21" s="267"/>
      <c r="I21" s="267"/>
      <c r="J21" s="266"/>
    </row>
    <row r="22" spans="1:12" ht="40.5" customHeight="1" x14ac:dyDescent="0.2">
      <c r="A22" s="267"/>
      <c r="B22" s="1046" t="s">
        <v>402</v>
      </c>
      <c r="C22" s="1046"/>
      <c r="D22" s="1046"/>
      <c r="E22" s="1046"/>
      <c r="F22" s="1046"/>
      <c r="G22" s="1046"/>
      <c r="H22" s="267"/>
      <c r="I22" s="267"/>
      <c r="J22" s="266"/>
    </row>
    <row r="23" spans="1:12" ht="15.75" customHeight="1" x14ac:dyDescent="0.2">
      <c r="A23" s="267"/>
      <c r="B23" s="374"/>
      <c r="C23" s="374"/>
      <c r="D23" s="374"/>
      <c r="E23" s="374"/>
      <c r="F23" s="374"/>
      <c r="G23" s="267"/>
      <c r="H23" s="267"/>
      <c r="I23" s="267"/>
      <c r="J23" s="266"/>
    </row>
    <row r="24" spans="1:12" ht="25.5" customHeight="1" x14ac:dyDescent="0.2">
      <c r="A24" s="267"/>
      <c r="B24" s="369"/>
      <c r="C24" s="371" t="s">
        <v>395</v>
      </c>
      <c r="D24" s="369"/>
      <c r="E24" s="369"/>
      <c r="F24" s="369"/>
      <c r="G24" s="267"/>
      <c r="H24" s="267"/>
      <c r="I24" s="267"/>
      <c r="J24" s="266"/>
    </row>
    <row r="25" spans="1:12" ht="12.75" customHeight="1" x14ac:dyDescent="0.2">
      <c r="A25" s="267"/>
      <c r="B25" s="369"/>
      <c r="C25" s="1034" t="str">
        <f>CONCATENATE("·     Все расчеты произведены из ставки кредитования ",  Андеррайтинг!C23*100, "%  годовых",)</f>
        <v>·     Все расчеты произведены из ставки кредитования 0%  годовых</v>
      </c>
      <c r="D25" s="1034"/>
      <c r="E25" s="1034"/>
      <c r="F25" s="1034"/>
      <c r="G25" s="1034"/>
      <c r="H25" s="267"/>
      <c r="I25" s="267"/>
      <c r="J25" s="266"/>
    </row>
    <row r="26" spans="1:12" ht="30" customHeight="1" x14ac:dyDescent="0.2">
      <c r="A26" s="267"/>
      <c r="B26" s="369"/>
      <c r="C26" s="1045" t="e">
        <f>CONCATENATE("·    ","Выдача кредита возможна при условии оплаты Вами первоначального взноса не менее ",ROUND(K26,2)*100," % от стоимости недвижимости;")</f>
        <v>#VALUE!</v>
      </c>
      <c r="D26" s="1045"/>
      <c r="E26" s="1045"/>
      <c r="F26" s="1045"/>
      <c r="G26" s="1045"/>
      <c r="H26" s="267"/>
      <c r="I26" s="267"/>
      <c r="J26" s="266"/>
      <c r="K26" s="567" t="e">
        <f>100%-Андеррайтинг!C39</f>
        <v>#VALUE!</v>
      </c>
    </row>
    <row r="27" spans="1:12" ht="31.5" customHeight="1" x14ac:dyDescent="0.2">
      <c r="A27" s="267"/>
      <c r="B27" s="369"/>
      <c r="C27" s="1046" t="e">
        <f>CONCATENATE("·    ",'Общая информация'!G13," приобретаемой на кредитные средства, недвижимости ",'Общая информация'!G14, " являться ",'Заявление-Анкета '!I29, ";")</f>
        <v>#VALUE!</v>
      </c>
      <c r="D27" s="1046"/>
      <c r="E27" s="1046"/>
      <c r="F27" s="1046"/>
      <c r="G27" s="1046"/>
      <c r="H27" s="267"/>
      <c r="I27" s="267"/>
      <c r="J27" s="266"/>
    </row>
    <row r="28" spans="1:12" ht="31.5" customHeight="1" x14ac:dyDescent="0.2">
      <c r="A28" s="267"/>
      <c r="B28" s="369"/>
      <c r="C28" s="1046" t="str">
        <f>IF(K28="Да",CONCATENATE("·    ","Выдача кредита возможна только при условии, что ",'Заявление-Анкета '!J39,IF('Заявление-Анкета '!E21=""," будет"," будут")," являться",IF('Заявление-Анкета '!E21=""," солидарным заемщиком;"," солидарными заемщиками;")),"")</f>
        <v/>
      </c>
      <c r="D28" s="1046"/>
      <c r="E28" s="1046"/>
      <c r="F28" s="1046"/>
      <c r="G28" s="1046"/>
      <c r="H28" s="267"/>
      <c r="I28" s="267"/>
      <c r="J28" s="266"/>
      <c r="K28" s="551" t="str">
        <f>IF('Заявление-Анкета '!C21="","Нет","Да")</f>
        <v>Нет</v>
      </c>
    </row>
    <row r="29" spans="1:12" s="555" customFormat="1" ht="27" customHeight="1" x14ac:dyDescent="0.2">
      <c r="A29" s="552"/>
      <c r="B29" s="553"/>
      <c r="C29" s="1035" t="str">
        <f>CONCATENATE("·      Подтверждение дохода ",'Заявление-Анкета '!B19,K29," (от ",'Общая информация'!E29," рублей после налогообложения",IF(L29=1,");"," в совокупности);"))</f>
        <v>·      Подтверждение дохода  основного заемщика (от 0 рублей после налогообложения);</v>
      </c>
      <c r="D29" s="1035"/>
      <c r="E29" s="1035"/>
      <c r="F29" s="1035"/>
      <c r="G29" s="1035"/>
      <c r="H29" s="552"/>
      <c r="I29" s="552"/>
      <c r="J29" s="554"/>
      <c r="K29" s="555" t="str">
        <f>IF(AND(OR('Заявление-Анкета '!E253="",'Заявление-Анкета '!E253=0,'Заявление-Анкета '!E253="Без учета дохода"),OR('Заявление-Анкета '!C253="",'Заявление-Анкета '!C253=0,'Заявление-Анкета '!C253="Без учета дохода"))," основного заемщика",IF(OR(OR('Заявление-Анкета '!E253="",'Заявление-Анкета '!E253=0,'Заявление-Анкета '!E253="Без учета дохода"),OR('Заявление-Анкета '!C253="",'Заявление-Анкета '!C253=0,'Заявление-Анкета '!C253="Без учета дохода"))," от двух участников сделки"," от трех участников сделки"))</f>
        <v xml:space="preserve"> основного заемщика</v>
      </c>
      <c r="L29" s="556">
        <f>IF(K29=" основного заемщика",1,"")</f>
        <v>1</v>
      </c>
    </row>
    <row r="30" spans="1:12" ht="16.5" customHeight="1" x14ac:dyDescent="0.2">
      <c r="A30" s="267"/>
      <c r="B30" s="369"/>
      <c r="C30" s="1059" t="s">
        <v>775</v>
      </c>
      <c r="D30" s="1059"/>
      <c r="E30" s="544"/>
      <c r="F30" s="369"/>
      <c r="G30" s="267"/>
      <c r="H30" s="267"/>
      <c r="I30" s="267"/>
      <c r="J30" s="266"/>
    </row>
    <row r="31" spans="1:12" ht="12.75" customHeight="1" x14ac:dyDescent="0.2">
      <c r="A31" s="267"/>
      <c r="B31" s="369"/>
      <c r="C31" s="375" t="str">
        <f>IF(OR('Проверка УЭБ'!C50:E50="",'Проверка УЭБ'!C50:E50="нет",'Проверка УЭБ'!C50:E50="Нет"),"","·      В день подписания кредитного договора необходимо предоставить ПТС;")</f>
        <v/>
      </c>
      <c r="D31" s="375"/>
      <c r="E31" s="544"/>
      <c r="F31" s="369"/>
      <c r="G31" s="267"/>
      <c r="H31" s="267"/>
      <c r="I31" s="267"/>
      <c r="J31" s="266"/>
    </row>
    <row r="32" spans="1:12" ht="30.75" customHeight="1" x14ac:dyDescent="0.2">
      <c r="A32" s="267"/>
      <c r="B32" s="369"/>
      <c r="C32" s="1035" t="s">
        <v>415</v>
      </c>
      <c r="D32" s="1035"/>
      <c r="E32" s="1035"/>
      <c r="F32" s="1035"/>
      <c r="G32" s="1035"/>
      <c r="H32" s="267"/>
      <c r="I32" s="267"/>
      <c r="J32" s="266"/>
      <c r="K32" s="557"/>
    </row>
    <row r="33" spans="1:11" ht="34.5" hidden="1" customHeight="1" x14ac:dyDescent="0.2">
      <c r="A33" s="267"/>
      <c r="B33" s="369"/>
      <c r="C33" s="1035" t="s">
        <v>588</v>
      </c>
      <c r="D33" s="1035"/>
      <c r="E33" s="1035"/>
      <c r="F33" s="1035"/>
      <c r="G33" s="1035"/>
      <c r="H33" s="267"/>
      <c r="I33" s="267"/>
      <c r="J33" s="266"/>
      <c r="K33">
        <f>IF('Заявление-Анкета '!B21="",0,1)</f>
        <v>0</v>
      </c>
    </row>
    <row r="34" spans="1:11" ht="53.25" customHeight="1" x14ac:dyDescent="0.2">
      <c r="A34" s="267"/>
      <c r="B34" s="369"/>
      <c r="C34" s="1054" t="s">
        <v>822</v>
      </c>
      <c r="D34" s="1054"/>
      <c r="E34" s="1054"/>
      <c r="F34" s="1054"/>
      <c r="G34" s="1054"/>
      <c r="H34" s="267"/>
      <c r="I34" s="267"/>
      <c r="J34" s="266"/>
    </row>
    <row r="35" spans="1:11" ht="78.75" customHeight="1" x14ac:dyDescent="0.2">
      <c r="A35" s="267"/>
      <c r="B35" s="369"/>
      <c r="C35" s="1035" t="s">
        <v>416</v>
      </c>
      <c r="D35" s="1035"/>
      <c r="E35" s="1035"/>
      <c r="F35" s="1035"/>
      <c r="G35" s="1035"/>
      <c r="H35" s="267"/>
      <c r="I35" s="267"/>
      <c r="J35" s="266"/>
      <c r="K35">
        <f>IF('Заявление-Анкета '!C21="",0,1)</f>
        <v>0</v>
      </c>
    </row>
    <row r="36" spans="1:11" ht="11.25" customHeight="1" x14ac:dyDescent="0.2">
      <c r="A36" s="267"/>
      <c r="B36" s="369"/>
      <c r="C36" s="376"/>
      <c r="D36" s="376"/>
      <c r="E36" s="376"/>
      <c r="F36" s="376"/>
      <c r="G36" s="267"/>
      <c r="H36" s="267"/>
      <c r="I36" s="267"/>
      <c r="J36" s="266"/>
      <c r="K36">
        <f>IF('Заявление-Анкета '!E21="",0,1)</f>
        <v>0</v>
      </c>
    </row>
    <row r="37" spans="1:11" ht="11.25" hidden="1" customHeight="1" x14ac:dyDescent="0.2">
      <c r="A37" s="267"/>
      <c r="B37" s="369"/>
      <c r="C37" s="376"/>
      <c r="D37" s="376"/>
      <c r="E37" s="376"/>
      <c r="F37" s="376"/>
      <c r="G37" s="267"/>
      <c r="H37" s="267"/>
      <c r="I37" s="267"/>
      <c r="J37" s="266"/>
    </row>
    <row r="38" spans="1:11" ht="13.5" customHeight="1" x14ac:dyDescent="0.2">
      <c r="A38" s="267"/>
      <c r="B38" s="369"/>
      <c r="C38" s="376"/>
      <c r="D38" s="376"/>
      <c r="E38" s="376"/>
      <c r="F38" s="376"/>
      <c r="G38" s="267"/>
      <c r="H38" s="267"/>
      <c r="I38" s="267"/>
      <c r="J38" s="266"/>
    </row>
    <row r="39" spans="1:11" ht="18.75" customHeight="1" x14ac:dyDescent="0.2">
      <c r="A39" s="267"/>
      <c r="B39" s="369"/>
      <c r="C39" s="377"/>
      <c r="D39" s="369"/>
      <c r="E39" s="369"/>
      <c r="F39" s="369"/>
      <c r="G39" s="267"/>
      <c r="H39" s="267"/>
      <c r="I39" s="267"/>
      <c r="J39" s="266"/>
      <c r="K39">
        <f>IF('Заявление-Анкета '!B16="","",IF('Заявление-Анкета '!B16='Заявление-Анкета '!J20,1,IF('Заявление-Анкета '!B16='Заявление-Анкета '!J21,2,IF('Заявление-Анкета '!B16='Заявление-Анкета '!J22,3,"Нет"))))</f>
        <v>1</v>
      </c>
    </row>
    <row r="40" spans="1:11" ht="12.75" customHeight="1" x14ac:dyDescent="0.2">
      <c r="A40" s="267"/>
      <c r="B40" s="1062" t="s">
        <v>414</v>
      </c>
      <c r="C40" s="1062"/>
      <c r="D40" s="1062"/>
      <c r="E40" s="1062"/>
      <c r="F40" s="1062"/>
      <c r="G40" s="267"/>
      <c r="H40" s="267"/>
      <c r="I40" s="267"/>
      <c r="J40" s="266"/>
    </row>
    <row r="41" spans="1:11" ht="20.25" customHeight="1" x14ac:dyDescent="0.2">
      <c r="A41" s="267"/>
      <c r="B41" s="564"/>
      <c r="C41" s="1060" t="s">
        <v>792</v>
      </c>
      <c r="D41" s="1060"/>
      <c r="E41" s="1060"/>
      <c r="F41" s="1060"/>
      <c r="G41" s="1060"/>
      <c r="H41" s="267"/>
      <c r="I41" s="267"/>
      <c r="J41" s="266"/>
    </row>
    <row r="42" spans="1:11" ht="25.5" customHeight="1" x14ac:dyDescent="0.2">
      <c r="A42" s="267"/>
      <c r="B42" s="369"/>
      <c r="C42" s="565" t="str">
        <f>IF(J6="Москва",G63,IF(J6="Санкт-Петербург",G64,IF(J6="Калининград",G65,IF(J6="Обнинск",G66,IF(J6="Ярославль",G67,IF(J6="Ростов-на-Дону",G68,""))))))</f>
        <v>(495) 984-55-55 (доб. 5565 или 5566)</v>
      </c>
      <c r="D42" s="369"/>
      <c r="E42" s="369"/>
      <c r="F42" s="369"/>
      <c r="G42" s="267"/>
      <c r="H42" s="267"/>
      <c r="I42" s="267"/>
      <c r="J42" s="266"/>
    </row>
    <row r="43" spans="1:11" ht="13.5" customHeight="1" x14ac:dyDescent="0.2">
      <c r="A43" s="267"/>
      <c r="B43" s="369"/>
      <c r="C43" s="1063" t="s">
        <v>396</v>
      </c>
      <c r="D43" s="1063"/>
      <c r="E43" s="542"/>
      <c r="F43" s="369"/>
      <c r="G43" s="267"/>
      <c r="H43" s="267"/>
      <c r="I43" s="267"/>
      <c r="J43" s="266"/>
    </row>
    <row r="44" spans="1:11" ht="9.9499999999999993" customHeight="1" x14ac:dyDescent="0.2">
      <c r="A44" s="267"/>
      <c r="B44" s="369"/>
      <c r="C44" s="378"/>
      <c r="D44" s="369"/>
      <c r="E44" s="369"/>
      <c r="F44" s="369"/>
      <c r="G44" s="267"/>
      <c r="H44" s="267"/>
      <c r="I44" s="267"/>
      <c r="J44" s="266"/>
    </row>
    <row r="45" spans="1:11" ht="15" customHeight="1" x14ac:dyDescent="0.2">
      <c r="A45" s="267"/>
      <c r="B45" s="369"/>
      <c r="C45" s="566" t="str">
        <f>IF(J6="Москва",C63,IF(J6="Санкт-Петербург",C64,IF(J6="Калининград",C65,IF(J6="Обнинск",C66,IF(J6="Ярославль",C67,IF(J6="Ростов-на-Дону",C68,""))))))</f>
        <v>Заместитель руководителя Розничного Центра</v>
      </c>
      <c r="D45" s="1061" t="str">
        <f>IF(J6="Москва",D63,IF(J6="Санкт-Петербург",D64,IF(J6="Калининград",D65,IF(J6="Обнинск",D66,IF(J6="Ярославль",D67,IF(J6="Ростов-на-Дону",D68,""))))))</f>
        <v>Малютина Т.В.</v>
      </c>
      <c r="E45" s="1061"/>
      <c r="F45" s="1061"/>
      <c r="G45" s="267"/>
      <c r="H45" s="267"/>
      <c r="I45" s="267"/>
      <c r="J45" s="266"/>
    </row>
    <row r="46" spans="1:11" ht="11.25" customHeight="1" x14ac:dyDescent="0.2">
      <c r="A46" s="267"/>
      <c r="B46" s="369"/>
      <c r="C46" s="566" t="s">
        <v>785</v>
      </c>
      <c r="D46" s="1061"/>
      <c r="E46" s="1061"/>
      <c r="F46" s="1061"/>
      <c r="G46" s="267"/>
      <c r="H46" s="267"/>
      <c r="I46" s="267"/>
      <c r="J46" s="266"/>
    </row>
    <row r="47" spans="1:11" ht="18" customHeight="1" thickBot="1" x14ac:dyDescent="0.25">
      <c r="A47" s="267"/>
      <c r="B47" s="369"/>
      <c r="C47" s="1079"/>
      <c r="D47" s="1080"/>
      <c r="E47" s="543"/>
      <c r="F47" s="1075"/>
      <c r="G47" s="267"/>
      <c r="H47" s="267"/>
      <c r="I47" s="267"/>
      <c r="J47" s="266"/>
    </row>
    <row r="48" spans="1:11" ht="19.5" hidden="1" customHeight="1" thickBot="1" x14ac:dyDescent="0.25">
      <c r="A48" s="267"/>
      <c r="B48" s="369"/>
      <c r="C48" s="1079"/>
      <c r="D48" s="1080"/>
      <c r="E48" s="543"/>
      <c r="F48" s="1075"/>
      <c r="G48" s="267"/>
      <c r="H48" s="267"/>
      <c r="I48" s="267"/>
      <c r="J48" s="266"/>
    </row>
    <row r="49" spans="1:10" ht="19.5" customHeight="1" thickBot="1" x14ac:dyDescent="0.25">
      <c r="A49" s="267"/>
      <c r="B49" s="379"/>
      <c r="C49" s="1081"/>
      <c r="D49" s="1076" t="str">
        <f>IF('Заявление-Анкета '!B21="","",'Общая информация'!G6)</f>
        <v/>
      </c>
      <c r="E49" s="1064" t="str">
        <f>'Общая информация'!G7</f>
        <v/>
      </c>
      <c r="F49" s="1064"/>
      <c r="G49" s="1064" t="str">
        <f>'Общая информация'!G8</f>
        <v/>
      </c>
      <c r="H49" s="1064"/>
      <c r="I49" s="267"/>
      <c r="J49" s="266"/>
    </row>
    <row r="50" spans="1:10" ht="6.75" customHeight="1" thickBot="1" x14ac:dyDescent="0.25">
      <c r="A50" s="267"/>
      <c r="B50" s="379"/>
      <c r="C50" s="1082"/>
      <c r="D50" s="1077"/>
      <c r="E50" s="1064"/>
      <c r="F50" s="1064"/>
      <c r="G50" s="1064"/>
      <c r="H50" s="1064"/>
      <c r="I50" s="267"/>
      <c r="J50" s="266"/>
    </row>
    <row r="51" spans="1:10" ht="1.5" hidden="1" customHeight="1" thickBot="1" x14ac:dyDescent="0.25">
      <c r="A51" s="267"/>
      <c r="B51" s="379"/>
      <c r="C51" s="380"/>
      <c r="D51" s="1078"/>
      <c r="E51" s="558"/>
      <c r="F51" s="559"/>
      <c r="G51" s="562"/>
      <c r="H51" s="562"/>
      <c r="I51" s="267"/>
      <c r="J51" s="266"/>
    </row>
    <row r="52" spans="1:10" ht="20.100000000000001" customHeight="1" thickBot="1" x14ac:dyDescent="0.25">
      <c r="A52" s="267"/>
      <c r="B52" s="381"/>
      <c r="C52" s="1069" t="s">
        <v>397</v>
      </c>
      <c r="D52" s="1072" t="s">
        <v>417</v>
      </c>
      <c r="E52" s="1068" t="s">
        <v>403</v>
      </c>
      <c r="F52" s="1068"/>
      <c r="G52" s="1065" t="s">
        <v>781</v>
      </c>
      <c r="H52" s="1065"/>
      <c r="I52" s="267"/>
      <c r="J52" s="266"/>
    </row>
    <row r="53" spans="1:10" ht="9.75" customHeight="1" thickBot="1" x14ac:dyDescent="0.25">
      <c r="A53" s="267"/>
      <c r="B53" s="381"/>
      <c r="C53" s="1070"/>
      <c r="D53" s="1073"/>
      <c r="E53" s="1068"/>
      <c r="F53" s="1068"/>
      <c r="G53" s="1065"/>
      <c r="H53" s="1065"/>
      <c r="I53" s="267"/>
      <c r="J53" s="266"/>
    </row>
    <row r="54" spans="1:10" ht="19.5" hidden="1" customHeight="1" thickBot="1" x14ac:dyDescent="0.25">
      <c r="A54" s="267"/>
      <c r="B54" s="381"/>
      <c r="C54" s="382"/>
      <c r="D54" s="383" t="s">
        <v>398</v>
      </c>
      <c r="E54" s="560"/>
      <c r="F54" s="561"/>
      <c r="G54" s="563"/>
      <c r="H54" s="563"/>
      <c r="I54" s="267"/>
      <c r="J54" s="266"/>
    </row>
    <row r="55" spans="1:10" ht="20.100000000000001" customHeight="1" thickBot="1" x14ac:dyDescent="0.25">
      <c r="A55" s="267"/>
      <c r="B55" s="381"/>
      <c r="C55" s="1069" t="s">
        <v>644</v>
      </c>
      <c r="D55" s="1072" t="s">
        <v>404</v>
      </c>
      <c r="E55" s="1067" t="s">
        <v>403</v>
      </c>
      <c r="F55" s="1067"/>
      <c r="G55" s="1066" t="s">
        <v>781</v>
      </c>
      <c r="H55" s="1066"/>
      <c r="I55" s="267"/>
      <c r="J55" s="266"/>
    </row>
    <row r="56" spans="1:10" ht="6.75" customHeight="1" thickBot="1" x14ac:dyDescent="0.25">
      <c r="A56" s="267"/>
      <c r="B56" s="381"/>
      <c r="C56" s="1070"/>
      <c r="D56" s="1073"/>
      <c r="E56" s="1067"/>
      <c r="F56" s="1067"/>
      <c r="G56" s="1066"/>
      <c r="H56" s="1066"/>
      <c r="I56" s="267"/>
      <c r="J56" s="266"/>
    </row>
    <row r="57" spans="1:10" ht="6.75" customHeight="1" thickBot="1" x14ac:dyDescent="0.25">
      <c r="A57" s="267"/>
      <c r="B57" s="381"/>
      <c r="C57" s="1071"/>
      <c r="D57" s="1074"/>
      <c r="E57" s="1067"/>
      <c r="F57" s="1067"/>
      <c r="G57" s="1066"/>
      <c r="H57" s="1066"/>
      <c r="I57" s="267"/>
      <c r="J57" s="266"/>
    </row>
    <row r="58" spans="1:10" ht="15" x14ac:dyDescent="0.2">
      <c r="A58" s="267"/>
      <c r="B58" s="369"/>
      <c r="C58" s="384"/>
      <c r="D58" s="369"/>
      <c r="E58" s="369"/>
      <c r="F58" s="369"/>
      <c r="G58" s="267"/>
      <c r="H58" s="267"/>
      <c r="I58" s="267"/>
      <c r="J58" s="266"/>
    </row>
    <row r="59" spans="1:10" x14ac:dyDescent="0.2">
      <c r="A59" s="267"/>
      <c r="B59" s="267"/>
      <c r="C59" s="267"/>
      <c r="D59" s="267"/>
      <c r="E59" s="267"/>
      <c r="F59" s="267"/>
      <c r="G59" s="267"/>
      <c r="H59" s="267"/>
      <c r="I59" s="267"/>
      <c r="J59" s="266"/>
    </row>
    <row r="60" spans="1:10" x14ac:dyDescent="0.2">
      <c r="A60" s="266"/>
      <c r="B60" s="266"/>
      <c r="C60" s="266"/>
      <c r="D60" s="266"/>
      <c r="E60" s="266"/>
      <c r="F60" s="266"/>
      <c r="G60" s="266"/>
      <c r="H60" s="266"/>
      <c r="I60" s="266"/>
      <c r="J60" s="266"/>
    </row>
    <row r="61" spans="1:10" x14ac:dyDescent="0.2">
      <c r="A61" s="266"/>
      <c r="B61" s="266"/>
      <c r="C61" s="266"/>
      <c r="D61" s="266"/>
      <c r="E61" s="266"/>
      <c r="F61" s="266"/>
      <c r="G61" s="266"/>
      <c r="H61" s="266"/>
      <c r="I61" s="266"/>
      <c r="J61" s="266"/>
    </row>
    <row r="63" spans="1:10" hidden="1" x14ac:dyDescent="0.2">
      <c r="C63" s="557" t="s">
        <v>556</v>
      </c>
      <c r="D63" s="557" t="s">
        <v>316</v>
      </c>
      <c r="F63" s="557" t="s">
        <v>777</v>
      </c>
      <c r="G63" s="557" t="s">
        <v>788</v>
      </c>
    </row>
    <row r="64" spans="1:10" hidden="1" x14ac:dyDescent="0.2">
      <c r="C64" s="557" t="s">
        <v>572</v>
      </c>
      <c r="D64" s="557" t="s">
        <v>782</v>
      </c>
      <c r="F64" s="557" t="s">
        <v>778</v>
      </c>
      <c r="G64" s="557" t="s">
        <v>789</v>
      </c>
    </row>
    <row r="65" spans="3:7" hidden="1" x14ac:dyDescent="0.2">
      <c r="C65" s="557" t="s">
        <v>787</v>
      </c>
      <c r="D65" s="557" t="s">
        <v>783</v>
      </c>
      <c r="F65" s="557" t="s">
        <v>779</v>
      </c>
      <c r="G65" s="557" t="s">
        <v>790</v>
      </c>
    </row>
    <row r="66" spans="3:7" ht="10.5" hidden="1" customHeight="1" x14ac:dyDescent="0.2">
      <c r="C66" s="557" t="s">
        <v>786</v>
      </c>
      <c r="D66" s="557" t="s">
        <v>784</v>
      </c>
      <c r="F66" s="557" t="s">
        <v>780</v>
      </c>
      <c r="G66" s="557" t="s">
        <v>791</v>
      </c>
    </row>
    <row r="67" spans="3:7" hidden="1" x14ac:dyDescent="0.2">
      <c r="C67" s="557" t="s">
        <v>826</v>
      </c>
      <c r="D67" s="557" t="s">
        <v>825</v>
      </c>
      <c r="F67" s="557" t="s">
        <v>823</v>
      </c>
      <c r="G67" s="557" t="s">
        <v>830</v>
      </c>
    </row>
    <row r="68" spans="3:7" hidden="1" x14ac:dyDescent="0.2">
      <c r="C68" s="557" t="s">
        <v>828</v>
      </c>
      <c r="D68" s="557" t="s">
        <v>827</v>
      </c>
      <c r="F68" s="557" t="s">
        <v>824</v>
      </c>
      <c r="G68" s="557" t="s">
        <v>829</v>
      </c>
    </row>
    <row r="69" spans="3:7" x14ac:dyDescent="0.2">
      <c r="F69" s="557"/>
    </row>
    <row r="92" spans="4:13" x14ac:dyDescent="0.2"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4:13" x14ac:dyDescent="0.2"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4:13" x14ac:dyDescent="0.2"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4:13" x14ac:dyDescent="0.2"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4:13" x14ac:dyDescent="0.2"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4:13" x14ac:dyDescent="0.2"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4:13" x14ac:dyDescent="0.2"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4:13" x14ac:dyDescent="0.2"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4:13" x14ac:dyDescent="0.2"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4:13" x14ac:dyDescent="0.2"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4:13" x14ac:dyDescent="0.2"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4:13" x14ac:dyDescent="0.2"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4:13" x14ac:dyDescent="0.2"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4:13" x14ac:dyDescent="0.2"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</sheetData>
  <mergeCells count="51">
    <mergeCell ref="C52:C53"/>
    <mergeCell ref="C55:C57"/>
    <mergeCell ref="D55:D57"/>
    <mergeCell ref="F47:F48"/>
    <mergeCell ref="D49:D51"/>
    <mergeCell ref="D52:D53"/>
    <mergeCell ref="C47:C48"/>
    <mergeCell ref="D47:D48"/>
    <mergeCell ref="C49:C50"/>
    <mergeCell ref="G49:H50"/>
    <mergeCell ref="G52:H53"/>
    <mergeCell ref="G55:H57"/>
    <mergeCell ref="E55:F57"/>
    <mergeCell ref="E52:F53"/>
    <mergeCell ref="E49:F50"/>
    <mergeCell ref="C41:G41"/>
    <mergeCell ref="D45:F46"/>
    <mergeCell ref="C30:D30"/>
    <mergeCell ref="B40:F40"/>
    <mergeCell ref="C32:G32"/>
    <mergeCell ref="C33:G33"/>
    <mergeCell ref="C35:G35"/>
    <mergeCell ref="C43:D43"/>
    <mergeCell ref="B1:G1"/>
    <mergeCell ref="D11:F11"/>
    <mergeCell ref="D12:F12"/>
    <mergeCell ref="C6:F6"/>
    <mergeCell ref="C34:G34"/>
    <mergeCell ref="C27:G27"/>
    <mergeCell ref="D13:F13"/>
    <mergeCell ref="C7:F7"/>
    <mergeCell ref="C28:G28"/>
    <mergeCell ref="C16:F16"/>
    <mergeCell ref="C15:F15"/>
    <mergeCell ref="D10:F10"/>
    <mergeCell ref="C17:G17"/>
    <mergeCell ref="C18:F18"/>
    <mergeCell ref="B19:G19"/>
    <mergeCell ref="B22:G22"/>
    <mergeCell ref="F3:G3"/>
    <mergeCell ref="C25:G25"/>
    <mergeCell ref="C29:G29"/>
    <mergeCell ref="J4:J5"/>
    <mergeCell ref="J6:J7"/>
    <mergeCell ref="C4:G4"/>
    <mergeCell ref="F21:G21"/>
    <mergeCell ref="D21:E21"/>
    <mergeCell ref="C8:F8"/>
    <mergeCell ref="D9:F9"/>
    <mergeCell ref="C26:G26"/>
    <mergeCell ref="B21:C21"/>
  </mergeCells>
  <conditionalFormatting sqref="K35">
    <cfRule type="expression" dxfId="10" priority="14" stopIfTrue="1">
      <formula>$K$35=1</formula>
    </cfRule>
  </conditionalFormatting>
  <conditionalFormatting sqref="E49:F57">
    <cfRule type="expression" dxfId="9" priority="10" stopIfTrue="1">
      <formula>$K$35=0</formula>
    </cfRule>
  </conditionalFormatting>
  <conditionalFormatting sqref="G49:H57">
    <cfRule type="expression" dxfId="8" priority="9" stopIfTrue="1">
      <formula>$K$36=0</formula>
    </cfRule>
  </conditionalFormatting>
  <conditionalFormatting sqref="G49:H50">
    <cfRule type="expression" dxfId="7" priority="8" stopIfTrue="1">
      <formula>$K$35=0</formula>
    </cfRule>
  </conditionalFormatting>
  <conditionalFormatting sqref="G49:H50">
    <cfRule type="expression" dxfId="6" priority="3" stopIfTrue="1">
      <formula>$K$35=0</formula>
    </cfRule>
  </conditionalFormatting>
  <conditionalFormatting sqref="E55:F57">
    <cfRule type="expression" dxfId="5" priority="2" stopIfTrue="1">
      <formula>OR($K$39=2,$K$39=3)</formula>
    </cfRule>
  </conditionalFormatting>
  <conditionalFormatting sqref="G55:H57">
    <cfRule type="expression" dxfId="4" priority="1" stopIfTrue="1">
      <formula>$K$39=3</formula>
    </cfRule>
  </conditionalFormatting>
  <dataValidations count="1">
    <dataValidation type="list" allowBlank="1" showInputMessage="1" showErrorMessage="1" sqref="J6:J7">
      <formula1>$L$3:$L$8</formula1>
    </dataValidation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62" orientation="portrait" r:id="rId1"/>
  <rowBreaks count="1" manualBreakCount="1">
    <brk id="59" max="6" man="1"/>
  </rowBreaks>
  <ignoredErrors>
    <ignoredError sqref="C7 F10:F12 D12" evalError="1"/>
    <ignoredError sqref="E49:H50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B15" sqref="B15"/>
    </sheetView>
  </sheetViews>
  <sheetFormatPr defaultRowHeight="12.75" x14ac:dyDescent="0.2"/>
  <cols>
    <col min="2" max="2" width="46.85546875" customWidth="1"/>
    <col min="3" max="3" width="50" customWidth="1"/>
    <col min="5" max="5" width="7.7109375" customWidth="1"/>
    <col min="6" max="6" width="9.85546875" hidden="1" customWidth="1"/>
  </cols>
  <sheetData>
    <row r="1" spans="1:12" x14ac:dyDescent="0.2">
      <c r="A1" s="266"/>
      <c r="B1" s="266"/>
      <c r="C1" s="266"/>
      <c r="D1" s="266"/>
      <c r="E1" s="266"/>
    </row>
    <row r="2" spans="1:12" ht="33" customHeight="1" x14ac:dyDescent="0.25">
      <c r="A2" s="266"/>
      <c r="B2" s="348" t="s">
        <v>736</v>
      </c>
      <c r="C2" s="537" t="s">
        <v>737</v>
      </c>
      <c r="D2" s="266"/>
      <c r="E2" s="266"/>
    </row>
    <row r="3" spans="1:12" ht="12.75" customHeight="1" x14ac:dyDescent="0.2">
      <c r="A3" s="266"/>
      <c r="B3" s="349"/>
      <c r="C3" s="349"/>
      <c r="D3" s="349"/>
      <c r="E3" s="349"/>
      <c r="F3" s="342"/>
      <c r="G3" s="342"/>
      <c r="H3" s="342"/>
      <c r="I3" s="342"/>
      <c r="J3" s="342"/>
      <c r="K3" s="15"/>
      <c r="L3" s="15"/>
    </row>
    <row r="4" spans="1:12" ht="25.5" customHeight="1" x14ac:dyDescent="0.2">
      <c r="A4" s="266"/>
      <c r="B4" s="350" t="s">
        <v>691</v>
      </c>
      <c r="C4" s="538" t="str">
        <f>'Общая информация'!C3</f>
        <v xml:space="preserve">  </v>
      </c>
      <c r="D4" s="349"/>
      <c r="E4" s="349"/>
      <c r="F4" s="342"/>
      <c r="G4" s="342"/>
      <c r="H4" s="342"/>
      <c r="I4" s="342"/>
      <c r="J4" s="342"/>
      <c r="K4" s="15"/>
      <c r="L4" s="15"/>
    </row>
    <row r="5" spans="1:12" ht="13.5" thickBot="1" x14ac:dyDescent="0.25">
      <c r="A5" s="266"/>
      <c r="B5" s="351"/>
      <c r="C5" s="351"/>
      <c r="D5" s="351"/>
      <c r="E5" s="351"/>
      <c r="F5" s="15"/>
      <c r="G5" s="15"/>
      <c r="H5" s="15"/>
      <c r="I5" s="15"/>
      <c r="J5" s="15"/>
      <c r="K5" s="15"/>
      <c r="L5" s="15"/>
    </row>
    <row r="6" spans="1:12" ht="21" thickBot="1" x14ac:dyDescent="0.25">
      <c r="A6" s="266"/>
      <c r="B6" s="352" t="s">
        <v>405</v>
      </c>
      <c r="C6" s="353">
        <f>'Заявление-Анкета '!B24</f>
        <v>0</v>
      </c>
      <c r="D6" s="354"/>
      <c r="E6" s="354"/>
      <c r="F6" s="343"/>
      <c r="G6" s="343"/>
      <c r="H6" s="343"/>
      <c r="I6" s="343"/>
      <c r="J6" s="343"/>
      <c r="K6" s="343"/>
      <c r="L6" s="15"/>
    </row>
    <row r="7" spans="1:12" s="9" customFormat="1" ht="39" thickBot="1" x14ac:dyDescent="0.25">
      <c r="A7" s="355"/>
      <c r="B7" s="356" t="s">
        <v>406</v>
      </c>
      <c r="C7" s="357" t="str">
        <f>'Общая информация'!C6</f>
        <v/>
      </c>
      <c r="D7" s="358"/>
      <c r="E7" s="358"/>
      <c r="F7" s="347"/>
      <c r="G7" s="347"/>
      <c r="H7" s="347"/>
      <c r="I7" s="347"/>
      <c r="J7" s="347"/>
      <c r="K7" s="347"/>
      <c r="L7" s="339"/>
    </row>
    <row r="8" spans="1:12" s="341" customFormat="1" ht="16.5" thickBot="1" x14ac:dyDescent="0.25">
      <c r="A8" s="359"/>
      <c r="B8" s="360" t="s">
        <v>179</v>
      </c>
      <c r="C8" s="361" t="str">
        <f>IF('Заявление-Анкета '!B36="ИНН",'Заявление-Анкета '!B44,"")</f>
        <v/>
      </c>
      <c r="D8" s="362"/>
      <c r="E8" s="362"/>
      <c r="F8" s="344"/>
      <c r="G8" s="345"/>
      <c r="H8" s="344"/>
      <c r="I8" s="344"/>
      <c r="J8" s="344"/>
      <c r="K8" s="344"/>
      <c r="L8" s="346"/>
    </row>
    <row r="9" spans="1:12" s="341" customFormat="1" ht="21" thickBot="1" x14ac:dyDescent="0.25">
      <c r="A9" s="359"/>
      <c r="B9" s="360" t="s">
        <v>407</v>
      </c>
      <c r="C9" s="363" t="s">
        <v>412</v>
      </c>
      <c r="D9" s="362"/>
      <c r="E9" s="362"/>
      <c r="F9" s="344"/>
      <c r="G9" s="344"/>
      <c r="H9" s="344"/>
      <c r="I9" s="344"/>
      <c r="J9" s="344"/>
      <c r="K9" s="344"/>
      <c r="L9" s="346"/>
    </row>
    <row r="10" spans="1:12" s="341" customFormat="1" ht="15.75" thickBot="1" x14ac:dyDescent="0.25">
      <c r="A10" s="359"/>
      <c r="B10" s="360" t="s">
        <v>408</v>
      </c>
      <c r="C10" s="364" t="str">
        <f>'Общая информация'!C10</f>
        <v xml:space="preserve">        </v>
      </c>
      <c r="D10" s="362"/>
      <c r="E10" s="362"/>
      <c r="F10" s="344"/>
      <c r="G10" s="345"/>
      <c r="H10" s="344"/>
      <c r="I10" s="344"/>
      <c r="J10" s="344"/>
      <c r="K10" s="344"/>
      <c r="L10" s="346"/>
    </row>
    <row r="11" spans="1:12" s="341" customFormat="1" ht="15.75" thickBot="1" x14ac:dyDescent="0.25">
      <c r="A11" s="359"/>
      <c r="B11" s="360" t="s">
        <v>409</v>
      </c>
      <c r="C11" s="364" t="str">
        <f>'Общая информация'!C11</f>
        <v xml:space="preserve">        </v>
      </c>
      <c r="D11" s="362"/>
      <c r="E11" s="362"/>
      <c r="F11" s="344"/>
      <c r="G11" s="344"/>
      <c r="H11" s="344"/>
      <c r="I11" s="344"/>
      <c r="J11" s="344"/>
      <c r="K11" s="344"/>
      <c r="L11" s="346"/>
    </row>
    <row r="12" spans="1:12" s="341" customFormat="1" ht="15.75" thickBot="1" x14ac:dyDescent="0.25">
      <c r="A12" s="359"/>
      <c r="B12" s="360" t="s">
        <v>410</v>
      </c>
      <c r="C12" s="364"/>
      <c r="D12" s="362"/>
      <c r="E12" s="362"/>
      <c r="F12" s="344"/>
      <c r="G12" s="345"/>
      <c r="H12" s="344"/>
      <c r="I12" s="344"/>
      <c r="J12" s="344"/>
      <c r="K12" s="344"/>
      <c r="L12" s="346"/>
    </row>
    <row r="13" spans="1:12" s="341" customFormat="1" ht="15.75" thickBot="1" x14ac:dyDescent="0.25">
      <c r="A13" s="359"/>
      <c r="B13" s="360" t="s">
        <v>411</v>
      </c>
      <c r="C13" s="364" t="str">
        <f>'Общая информация'!C13</f>
        <v/>
      </c>
      <c r="D13" s="362"/>
      <c r="E13" s="362"/>
      <c r="F13" s="344"/>
      <c r="G13" s="344"/>
      <c r="H13" s="344"/>
      <c r="I13" s="344"/>
      <c r="J13" s="344"/>
      <c r="K13" s="344"/>
      <c r="L13" s="346"/>
    </row>
    <row r="14" spans="1:12" s="341" customFormat="1" x14ac:dyDescent="0.2">
      <c r="A14" s="359"/>
      <c r="B14" s="365"/>
      <c r="C14" s="362"/>
      <c r="D14" s="362"/>
      <c r="E14" s="362"/>
      <c r="F14" s="344"/>
      <c r="G14" s="345"/>
      <c r="H14" s="344"/>
      <c r="I14" s="344"/>
      <c r="J14" s="344"/>
      <c r="K14" s="344"/>
      <c r="L14" s="346"/>
    </row>
    <row r="15" spans="1:12" s="341" customFormat="1" x14ac:dyDescent="0.2">
      <c r="A15" s="359"/>
      <c r="B15" s="365"/>
      <c r="C15" s="362"/>
      <c r="D15" s="362"/>
      <c r="E15" s="362"/>
      <c r="F15" s="344"/>
      <c r="G15" s="344"/>
      <c r="H15" s="344"/>
      <c r="I15" s="344"/>
      <c r="J15" s="344"/>
      <c r="K15" s="344"/>
      <c r="L15" s="346"/>
    </row>
    <row r="16" spans="1:12" s="341" customFormat="1" ht="13.5" thickBot="1" x14ac:dyDescent="0.25">
      <c r="A16" s="359"/>
      <c r="B16" s="365"/>
      <c r="C16" s="362"/>
      <c r="D16" s="362"/>
      <c r="E16" s="362"/>
      <c r="F16" s="344"/>
      <c r="G16" s="345"/>
      <c r="H16" s="344"/>
      <c r="I16" s="344"/>
      <c r="J16" s="344"/>
      <c r="K16" s="344"/>
      <c r="L16" s="346"/>
    </row>
    <row r="17" spans="1:12" s="341" customFormat="1" ht="21" customHeight="1" thickBot="1" x14ac:dyDescent="0.25">
      <c r="A17" s="532"/>
      <c r="B17" s="539" t="s">
        <v>742</v>
      </c>
      <c r="C17" s="540" t="s">
        <v>739</v>
      </c>
      <c r="D17" s="541" t="s">
        <v>741</v>
      </c>
      <c r="E17" s="362"/>
      <c r="F17" s="344" t="str">
        <f>IF('Заявление-Анкета '!C21="","",'Заявление-Анкета '!I17)</f>
        <v/>
      </c>
      <c r="G17" s="344"/>
      <c r="H17" s="344"/>
      <c r="I17" s="344"/>
      <c r="J17" s="344"/>
      <c r="K17" s="344"/>
      <c r="L17" s="346"/>
    </row>
    <row r="18" spans="1:12" s="341" customFormat="1" ht="20.25" x14ac:dyDescent="0.2">
      <c r="A18" s="532"/>
      <c r="B18" s="350" t="str">
        <f>'Общая информация'!D3</f>
        <v xml:space="preserve">  </v>
      </c>
      <c r="C18" s="533"/>
      <c r="D18" s="533"/>
      <c r="E18" s="362"/>
      <c r="F18" s="344"/>
      <c r="G18" s="345"/>
      <c r="H18" s="344"/>
      <c r="I18" s="344"/>
      <c r="J18" s="344"/>
      <c r="K18" s="344"/>
      <c r="L18" s="346"/>
    </row>
    <row r="19" spans="1:12" s="341" customFormat="1" ht="9.75" customHeight="1" thickBot="1" x14ac:dyDescent="0.25">
      <c r="A19" s="532"/>
      <c r="B19" s="350"/>
      <c r="C19" s="350"/>
      <c r="D19" s="533"/>
      <c r="E19" s="362"/>
      <c r="F19" s="344"/>
      <c r="G19" s="344"/>
      <c r="H19" s="344"/>
      <c r="I19" s="344"/>
      <c r="J19" s="344"/>
      <c r="K19" s="344"/>
      <c r="L19" s="346"/>
    </row>
    <row r="20" spans="1:12" ht="21" thickBot="1" x14ac:dyDescent="0.25">
      <c r="A20" s="266"/>
      <c r="B20" s="352" t="s">
        <v>405</v>
      </c>
      <c r="C20" s="353" t="str">
        <f>'Общая информация'!D4</f>
        <v/>
      </c>
      <c r="D20" s="354"/>
      <c r="E20" s="354"/>
      <c r="F20" s="343"/>
      <c r="G20" s="343"/>
      <c r="H20" s="343"/>
      <c r="I20" s="343"/>
      <c r="J20" s="343"/>
      <c r="K20" s="343"/>
      <c r="L20" s="15"/>
    </row>
    <row r="21" spans="1:12" s="9" customFormat="1" ht="39" thickBot="1" x14ac:dyDescent="0.25">
      <c r="A21" s="355"/>
      <c r="B21" s="356" t="s">
        <v>406</v>
      </c>
      <c r="C21" s="357" t="str">
        <f>'Общая информация'!D6</f>
        <v/>
      </c>
      <c r="D21" s="358"/>
      <c r="E21" s="358"/>
      <c r="F21" s="347"/>
      <c r="G21" s="347"/>
      <c r="H21" s="347"/>
      <c r="I21" s="347"/>
      <c r="J21" s="347"/>
      <c r="K21" s="347"/>
      <c r="L21" s="339"/>
    </row>
    <row r="22" spans="1:12" s="341" customFormat="1" ht="15.75" thickBot="1" x14ac:dyDescent="0.25">
      <c r="A22" s="359"/>
      <c r="B22" s="360" t="s">
        <v>408</v>
      </c>
      <c r="C22" s="364" t="str">
        <f>'Общая информация'!D10</f>
        <v xml:space="preserve">        </v>
      </c>
      <c r="D22" s="362"/>
      <c r="E22" s="362"/>
      <c r="F22" s="344"/>
      <c r="G22" s="345"/>
      <c r="H22" s="344"/>
      <c r="I22" s="344"/>
      <c r="J22" s="344"/>
      <c r="K22" s="344"/>
      <c r="L22" s="346"/>
    </row>
    <row r="23" spans="1:12" s="341" customFormat="1" ht="15.75" thickBot="1" x14ac:dyDescent="0.25">
      <c r="A23" s="359"/>
      <c r="B23" s="360" t="s">
        <v>409</v>
      </c>
      <c r="C23" s="364" t="str">
        <f>'Общая информация'!D11</f>
        <v xml:space="preserve">        </v>
      </c>
      <c r="D23" s="362"/>
      <c r="E23" s="362"/>
      <c r="F23" s="344"/>
      <c r="G23" s="344"/>
      <c r="H23" s="344"/>
      <c r="I23" s="344"/>
      <c r="J23" s="344"/>
      <c r="K23" s="344"/>
      <c r="L23" s="346"/>
    </row>
    <row r="24" spans="1:12" s="341" customFormat="1" ht="15.75" thickBot="1" x14ac:dyDescent="0.25">
      <c r="A24" s="359"/>
      <c r="B24" s="360" t="s">
        <v>738</v>
      </c>
      <c r="C24" s="364" t="str">
        <f>'Общая информация'!D13</f>
        <v/>
      </c>
      <c r="D24" s="362"/>
      <c r="E24" s="362"/>
      <c r="F24" s="344"/>
      <c r="G24" s="344"/>
      <c r="H24" s="344"/>
      <c r="I24" s="344"/>
      <c r="J24" s="344"/>
      <c r="K24" s="344"/>
      <c r="L24" s="346"/>
    </row>
    <row r="25" spans="1:12" x14ac:dyDescent="0.2">
      <c r="B25" s="533"/>
      <c r="C25" s="533"/>
      <c r="D25" s="533"/>
      <c r="E25" s="351"/>
      <c r="F25" s="15"/>
      <c r="G25" s="15"/>
      <c r="H25" s="15"/>
      <c r="I25" s="15"/>
      <c r="J25" s="15"/>
      <c r="K25" s="15"/>
      <c r="L25" s="15"/>
    </row>
    <row r="26" spans="1:12" ht="24.95" customHeight="1" thickBot="1" x14ac:dyDescent="0.25">
      <c r="B26" s="350"/>
      <c r="C26" s="350"/>
      <c r="D26" s="533"/>
      <c r="E26" s="351"/>
      <c r="F26" s="15"/>
      <c r="G26" s="15"/>
      <c r="H26" s="15"/>
      <c r="I26" s="15"/>
      <c r="J26" s="15"/>
      <c r="K26" s="15"/>
      <c r="L26" s="15"/>
    </row>
    <row r="27" spans="1:12" s="341" customFormat="1" ht="21" customHeight="1" thickBot="1" x14ac:dyDescent="0.25">
      <c r="A27" s="532"/>
      <c r="B27" s="539" t="s">
        <v>740</v>
      </c>
      <c r="C27" s="540" t="s">
        <v>739</v>
      </c>
      <c r="D27" s="541" t="s">
        <v>741</v>
      </c>
      <c r="E27" s="362"/>
      <c r="F27" s="344" t="str">
        <f>IF('Заявление-Анкета '!E21="","",'Заявление-Анкета '!I18)</f>
        <v/>
      </c>
      <c r="G27" s="344"/>
      <c r="H27" s="344"/>
      <c r="I27" s="344"/>
      <c r="J27" s="344"/>
      <c r="K27" s="344"/>
      <c r="L27" s="346"/>
    </row>
    <row r="28" spans="1:12" s="341" customFormat="1" ht="20.25" x14ac:dyDescent="0.2">
      <c r="A28" s="532"/>
      <c r="B28" s="350" t="str">
        <f>'Общая информация'!E3</f>
        <v xml:space="preserve">  </v>
      </c>
      <c r="C28" s="533"/>
      <c r="D28" s="533"/>
      <c r="E28" s="362"/>
      <c r="F28" s="344"/>
      <c r="G28" s="345"/>
      <c r="H28" s="344"/>
      <c r="I28" s="344"/>
      <c r="J28" s="344"/>
      <c r="K28" s="344"/>
      <c r="L28" s="346"/>
    </row>
    <row r="29" spans="1:12" s="341" customFormat="1" ht="9.75" customHeight="1" thickBot="1" x14ac:dyDescent="0.25">
      <c r="A29" s="532"/>
      <c r="B29" s="350"/>
      <c r="C29" s="350"/>
      <c r="D29" s="533"/>
      <c r="E29" s="362"/>
      <c r="F29" s="344"/>
      <c r="G29" s="344"/>
      <c r="H29" s="344"/>
      <c r="I29" s="344"/>
      <c r="J29" s="344"/>
      <c r="K29" s="344"/>
      <c r="L29" s="346"/>
    </row>
    <row r="30" spans="1:12" ht="21" thickBot="1" x14ac:dyDescent="0.25">
      <c r="A30" s="266"/>
      <c r="B30" s="352" t="s">
        <v>405</v>
      </c>
      <c r="C30" s="353" t="str">
        <f>'Общая информация'!E4</f>
        <v/>
      </c>
      <c r="D30" s="354"/>
      <c r="E30" s="354"/>
      <c r="F30" s="343"/>
      <c r="G30" s="343"/>
      <c r="H30" s="343"/>
      <c r="I30" s="343"/>
      <c r="J30" s="343"/>
      <c r="K30" s="343"/>
      <c r="L30" s="15"/>
    </row>
    <row r="31" spans="1:12" s="9" customFormat="1" ht="39" thickBot="1" x14ac:dyDescent="0.25">
      <c r="A31" s="355"/>
      <c r="B31" s="356" t="s">
        <v>406</v>
      </c>
      <c r="C31" s="357" t="str">
        <f>'Общая информация'!E6</f>
        <v/>
      </c>
      <c r="D31" s="358"/>
      <c r="E31" s="358"/>
      <c r="F31" s="347"/>
      <c r="G31" s="347"/>
      <c r="H31" s="347"/>
      <c r="I31" s="347"/>
      <c r="J31" s="347"/>
      <c r="K31" s="347"/>
      <c r="L31" s="339"/>
    </row>
    <row r="32" spans="1:12" s="341" customFormat="1" ht="15.75" thickBot="1" x14ac:dyDescent="0.25">
      <c r="A32" s="359"/>
      <c r="B32" s="360" t="s">
        <v>408</v>
      </c>
      <c r="C32" s="364" t="str">
        <f>'Общая информация'!E10</f>
        <v xml:space="preserve">        </v>
      </c>
      <c r="D32" s="362"/>
      <c r="E32" s="362"/>
      <c r="F32" s="344"/>
      <c r="G32" s="345"/>
      <c r="H32" s="344"/>
      <c r="I32" s="344"/>
      <c r="J32" s="344"/>
      <c r="K32" s="344"/>
      <c r="L32" s="346"/>
    </row>
    <row r="33" spans="1:12" s="341" customFormat="1" ht="15.75" thickBot="1" x14ac:dyDescent="0.25">
      <c r="A33" s="359"/>
      <c r="B33" s="360" t="s">
        <v>409</v>
      </c>
      <c r="C33" s="364" t="str">
        <f>'Общая информация'!E11</f>
        <v xml:space="preserve">        </v>
      </c>
      <c r="D33" s="362"/>
      <c r="E33" s="362"/>
      <c r="F33" s="344"/>
      <c r="G33" s="344"/>
      <c r="H33" s="344"/>
      <c r="I33" s="344"/>
      <c r="J33" s="344"/>
      <c r="K33" s="344"/>
      <c r="L33" s="346"/>
    </row>
    <row r="34" spans="1:12" s="341" customFormat="1" ht="15.75" thickBot="1" x14ac:dyDescent="0.25">
      <c r="A34" s="359"/>
      <c r="B34" s="360" t="s">
        <v>738</v>
      </c>
      <c r="C34" s="364" t="str">
        <f>'Общая информация'!E13</f>
        <v/>
      </c>
      <c r="D34" s="362"/>
      <c r="E34" s="362"/>
      <c r="F34" s="344"/>
      <c r="G34" s="344"/>
      <c r="H34" s="344"/>
      <c r="I34" s="344"/>
      <c r="J34" s="344"/>
      <c r="K34" s="344"/>
      <c r="L34" s="346"/>
    </row>
    <row r="35" spans="1:12" x14ac:dyDescent="0.2">
      <c r="E35" s="266"/>
    </row>
    <row r="36" spans="1:12" x14ac:dyDescent="0.2">
      <c r="A36" s="266"/>
      <c r="B36" s="266"/>
      <c r="C36" s="266"/>
      <c r="D36" s="266"/>
    </row>
  </sheetData>
  <conditionalFormatting sqref="A28:D35">
    <cfRule type="expression" dxfId="3" priority="4" stopIfTrue="1">
      <formula>$D$27="НЕТ"</formula>
    </cfRule>
  </conditionalFormatting>
  <conditionalFormatting sqref="A18:D25">
    <cfRule type="expression" dxfId="2" priority="3" stopIfTrue="1">
      <formula>$D$17="НЕТ"</formula>
    </cfRule>
  </conditionalFormatting>
  <conditionalFormatting sqref="B17:D17">
    <cfRule type="expression" dxfId="1" priority="2" stopIfTrue="1">
      <formula>$F$17=""</formula>
    </cfRule>
  </conditionalFormatting>
  <conditionalFormatting sqref="B27:D27">
    <cfRule type="expression" dxfId="0" priority="1" stopIfTrue="1">
      <formula>$F$27=""</formula>
    </cfRule>
  </conditionalFormatting>
  <dataValidations count="1">
    <dataValidation type="list" allowBlank="1" showInputMessage="1" showErrorMessage="1" sqref="D17 D27">
      <formula1>"ДА,НЕТ"</formula1>
    </dataValidation>
  </dataValidations>
  <pageMargins left="0.7" right="0.7" top="0.75" bottom="0.75" header="0.3" footer="0.3"/>
  <pageSetup paperSize="9" scale="7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Заявление-Анкета </vt:lpstr>
      <vt:lpstr>Общая информация</vt:lpstr>
      <vt:lpstr>Проверка УЭБ</vt:lpstr>
      <vt:lpstr>Андеррайтинг</vt:lpstr>
      <vt:lpstr>Протокол</vt:lpstr>
      <vt:lpstr>Влияние параметров</vt:lpstr>
      <vt:lpstr>Калькулятор</vt:lpstr>
      <vt:lpstr>Уведомление о решении</vt:lpstr>
      <vt:lpstr>Счет</vt:lpstr>
      <vt:lpstr>Сшивки</vt:lpstr>
      <vt:lpstr>Андеррайтинг!Область_печати</vt:lpstr>
      <vt:lpstr>'Влияние параметров'!Область_печати</vt:lpstr>
      <vt:lpstr>'Заявление-Анкета '!Область_печати</vt:lpstr>
      <vt:lpstr>Счет!Область_печати</vt:lpstr>
      <vt:lpstr>Сшивки!Область_печати</vt:lpstr>
      <vt:lpstr>'Уведомление о решении'!Область_печати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Грушихин Сергей Александрович</dc:creator>
  <cp:lastModifiedBy>user</cp:lastModifiedBy>
  <cp:lastPrinted>2013-04-10T14:11:52Z</cp:lastPrinted>
  <dcterms:created xsi:type="dcterms:W3CDTF">1996-10-14T23:33:28Z</dcterms:created>
  <dcterms:modified xsi:type="dcterms:W3CDTF">2013-10-18T12:55:28Z</dcterms:modified>
</cp:coreProperties>
</file>